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omments2.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C:\Users\Caleb.Witt\Desktop\"/>
    </mc:Choice>
  </mc:AlternateContent>
  <xr:revisionPtr revIDLastSave="0" documentId="13_ncr:1_{2562A8F4-5829-46E7-8F61-9739830D008A}" xr6:coauthVersionLast="47" xr6:coauthVersionMax="47" xr10:uidLastSave="{00000000-0000-0000-0000-000000000000}"/>
  <workbookProtection workbookAlgorithmName="SHA-512" workbookHashValue="kxjBMaq++ZrHp9odFRm1VDCmqJqrXhvPNGlph/1/+cs5OyoV6o2IwDWcEghEFC9VVMh8XWIKKKa2CdxB50ucHQ==" workbookSaltValue="uNC1mExwFZItYjDGNeqlCA==" workbookSpinCount="100000" lockStructure="1"/>
  <bookViews>
    <workbookView xWindow="-120" yWindow="-120" windowWidth="29040" windowHeight="15720" xr2:uid="{00000000-000D-0000-FFFF-FFFF00000000}"/>
  </bookViews>
  <sheets>
    <sheet name="Details" sheetId="3" r:id="rId1"/>
    <sheet name="Trips - Per Diem Calc" sheetId="4" r:id="rId2"/>
    <sheet name="Tips &amp; Terms" sheetId="5" r:id="rId3"/>
    <sheet name="Sheet1" sheetId="1" state="hidden" r:id="rId4"/>
  </sheets>
  <externalReferences>
    <externalReference r:id="rId5"/>
  </externalReferences>
  <definedNames>
    <definedName name="city1">OFFSET(Sheet1!$J$2,Sheet1!$Q$3,,Sheet1!$Q$4)</definedName>
    <definedName name="city2">OFFSET(Sheet1!$J$2,Sheet1!$Q$8,,Sheet1!$Q$9)</definedName>
    <definedName name="city3">OFFSET(Sheet1!$J$2,Sheet1!$Q$13,,Sheet1!$Q$14)</definedName>
    <definedName name="city4">OFFSET(Sheet1!$J$2,Sheet1!$Q$18,,Sheet1!$Q$19)</definedName>
    <definedName name="country">OFFSET([1]Sheet1!$F$3,,,COUNTA([1]Sheet1!$F$3:$F$20))</definedName>
    <definedName name="ERD_State">VLOOKUP(Details!XFD1,'Trips - Per Diem Calc'!XEY1048572:XEZ1048575,2)</definedName>
    <definedName name="GSA">Table4[#All]</definedName>
    <definedName name="Per_Diem">Details!$M$6</definedName>
    <definedName name="Per_Diem1">Sheet1!$Q$23</definedName>
    <definedName name="Per_Diem10">Sheet1!$Q$38</definedName>
    <definedName name="Per_Diem11">Sheet1!$Q$39</definedName>
    <definedName name="Per_Diem12">Sheet1!$Q$40</definedName>
    <definedName name="Per_Diem13">Sheet1!$Q$43</definedName>
    <definedName name="Per_Diem14">Sheet1!$Q$44</definedName>
    <definedName name="Per_Diem15">Sheet1!$Q$45</definedName>
    <definedName name="Per_Diem16">Sheet1!$Q$46</definedName>
    <definedName name="Per_Diem17">Sheet1!$Q$49</definedName>
    <definedName name="Per_Diem18">Sheet1!$Q$50</definedName>
    <definedName name="Per_Diem19">Sheet1!$Q$51</definedName>
    <definedName name="Per_Diem2">Sheet1!$Q$24</definedName>
    <definedName name="Per_Diem20">Sheet1!$Q$52</definedName>
    <definedName name="Per_Diem21">Sheet1!$Q$55</definedName>
    <definedName name="Per_DIem22">Sheet1!$Q$56</definedName>
    <definedName name="Per_Diem23">Sheet1!$Q$57</definedName>
    <definedName name="Per_Diem24">Sheet1!$Q$58</definedName>
    <definedName name="Per_Diem25">Sheet1!$Q$61</definedName>
    <definedName name="Per_Diem26">Sheet1!$Q$62</definedName>
    <definedName name="Per_Diem27">Sheet1!$Q$63</definedName>
    <definedName name="Per_Diem28">Sheet1!$Q$64</definedName>
    <definedName name="Per_Diem3">Sheet1!$Q$25</definedName>
    <definedName name="Per_Diem4">Sheet1!$Q$28</definedName>
    <definedName name="Per_Diem5">Sheet1!$Q$29</definedName>
    <definedName name="Per_Diem6">Sheet1!$Q$30</definedName>
    <definedName name="Per_Diem7">Sheet1!$Q$33</definedName>
    <definedName name="Per_Diem8">Sheet1!$Q$34</definedName>
    <definedName name="Per_Diem9">Sheet1!$Q$35</definedName>
    <definedName name="Season">OFFSET(Sheet1!$M$2,Sheet1!$S$3,,Sheet1!$S$4)</definedName>
    <definedName name="state">OFFSET(Sheet1!$H$2,,,COUNTA(Sheet1!$H$2:$H$50))</definedName>
    <definedName name="trip">'Trips - Per Diem Calc'!$A$6:$A$15</definedName>
  </definedNames>
  <calcPr calcId="191029"/>
  <pivotCaches>
    <pivotCache cacheId="9"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32" i="4" l="1"/>
  <c r="Q32" i="4"/>
  <c r="P32" i="4"/>
  <c r="O32" i="4"/>
  <c r="K32" i="4"/>
  <c r="R31" i="4"/>
  <c r="Q31" i="4"/>
  <c r="P31" i="4"/>
  <c r="O31" i="4"/>
  <c r="K31" i="4"/>
  <c r="R30" i="4"/>
  <c r="Q30" i="4"/>
  <c r="P30" i="4"/>
  <c r="O30" i="4"/>
  <c r="K30" i="4"/>
  <c r="S30" i="4" s="1"/>
  <c r="R29" i="4"/>
  <c r="Q29" i="4"/>
  <c r="P29" i="4"/>
  <c r="O29" i="4"/>
  <c r="N29" i="4"/>
  <c r="M29" i="4"/>
  <c r="L29" i="4"/>
  <c r="K29" i="4"/>
  <c r="S29" i="4" s="1"/>
  <c r="R28" i="4"/>
  <c r="Q28" i="4"/>
  <c r="P28" i="4"/>
  <c r="O28" i="4"/>
  <c r="N28" i="4"/>
  <c r="M28" i="4"/>
  <c r="L28" i="4"/>
  <c r="K28" i="4"/>
  <c r="S28" i="4" s="1"/>
  <c r="R27" i="4"/>
  <c r="Q27" i="4"/>
  <c r="P27" i="4"/>
  <c r="O27" i="4"/>
  <c r="N27" i="4"/>
  <c r="M27" i="4"/>
  <c r="L27" i="4"/>
  <c r="K27" i="4"/>
  <c r="S27" i="4" s="1"/>
  <c r="R26" i="4"/>
  <c r="Q26" i="4"/>
  <c r="P26" i="4"/>
  <c r="O26" i="4"/>
  <c r="N26" i="4"/>
  <c r="M26" i="4"/>
  <c r="L26" i="4"/>
  <c r="K26" i="4"/>
  <c r="S26" i="4" s="1"/>
  <c r="R25" i="4"/>
  <c r="Q25" i="4"/>
  <c r="P25" i="4"/>
  <c r="O25" i="4"/>
  <c r="N25" i="4"/>
  <c r="M25" i="4"/>
  <c r="L25" i="4"/>
  <c r="K25" i="4"/>
  <c r="S25" i="4" s="1"/>
  <c r="R24" i="4"/>
  <c r="Q24" i="4"/>
  <c r="P24" i="4"/>
  <c r="O24" i="4"/>
  <c r="N24" i="4"/>
  <c r="M24" i="4"/>
  <c r="L24" i="4"/>
  <c r="K24" i="4"/>
  <c r="S24" i="4" s="1"/>
  <c r="R23" i="4"/>
  <c r="Q23" i="4"/>
  <c r="P23" i="4"/>
  <c r="O23" i="4"/>
  <c r="N23" i="4"/>
  <c r="M23" i="4"/>
  <c r="L23" i="4"/>
  <c r="K23" i="4"/>
  <c r="S23" i="4" s="1"/>
  <c r="R22" i="4"/>
  <c r="Q22" i="4"/>
  <c r="P22" i="4"/>
  <c r="O22" i="4"/>
  <c r="N22" i="4"/>
  <c r="M22" i="4"/>
  <c r="L22" i="4"/>
  <c r="K22" i="4"/>
  <c r="S22" i="4" s="1"/>
  <c r="R21" i="4"/>
  <c r="Q21" i="4"/>
  <c r="P21" i="4"/>
  <c r="O21" i="4"/>
  <c r="N21" i="4"/>
  <c r="M21" i="4"/>
  <c r="L21" i="4"/>
  <c r="K21" i="4"/>
  <c r="S21" i="4" s="1"/>
  <c r="R20" i="4"/>
  <c r="Q20" i="4"/>
  <c r="P20" i="4"/>
  <c r="O20" i="4"/>
  <c r="N20" i="4"/>
  <c r="M20" i="4"/>
  <c r="L20" i="4"/>
  <c r="K20" i="4"/>
  <c r="S20" i="4" s="1"/>
  <c r="R19" i="4"/>
  <c r="Q19" i="4"/>
  <c r="P19" i="4"/>
  <c r="O19" i="4"/>
  <c r="N19" i="4"/>
  <c r="M19" i="4"/>
  <c r="L19" i="4"/>
  <c r="K19" i="4"/>
  <c r="S19" i="4" s="1"/>
  <c r="R18" i="4"/>
  <c r="Q18" i="4"/>
  <c r="P18" i="4"/>
  <c r="O18" i="4"/>
  <c r="N18" i="4"/>
  <c r="M18" i="4"/>
  <c r="L18" i="4"/>
  <c r="K18" i="4"/>
  <c r="S18" i="4" s="1"/>
  <c r="R17" i="4"/>
  <c r="Q17" i="4"/>
  <c r="P17" i="4"/>
  <c r="R16" i="4"/>
  <c r="Q16" i="4"/>
  <c r="P16" i="4"/>
  <c r="R15" i="4"/>
  <c r="Q15" i="4"/>
  <c r="P15" i="4"/>
  <c r="K17" i="4"/>
  <c r="K16" i="4"/>
  <c r="K15" i="4"/>
  <c r="K14" i="4"/>
  <c r="K13" i="4"/>
  <c r="K12" i="4"/>
  <c r="K11" i="4"/>
  <c r="K10" i="4"/>
  <c r="K9" i="4"/>
  <c r="H29" i="3"/>
  <c r="G29" i="3"/>
  <c r="Q28" i="3"/>
  <c r="O28" i="3"/>
  <c r="O29" i="3" s="1"/>
  <c r="Q29" i="3" s="1"/>
  <c r="H28" i="3"/>
  <c r="G28" i="3"/>
  <c r="H19" i="3"/>
  <c r="Q6" i="3"/>
  <c r="F127" i="1"/>
  <c r="F348" i="1"/>
  <c r="F347" i="1"/>
  <c r="F344" i="1"/>
  <c r="F342" i="1"/>
  <c r="F341" i="1"/>
  <c r="F340" i="1"/>
  <c r="F338" i="1"/>
  <c r="F337" i="1"/>
  <c r="F336" i="1"/>
  <c r="F334" i="1"/>
  <c r="F332" i="1"/>
  <c r="F331" i="1"/>
  <c r="F330" i="1"/>
  <c r="F327" i="1"/>
  <c r="F326" i="1"/>
  <c r="F324" i="1"/>
  <c r="F322" i="1"/>
  <c r="F321" i="1"/>
  <c r="F320" i="1"/>
  <c r="F319" i="1"/>
  <c r="F317" i="1"/>
  <c r="F316" i="1"/>
  <c r="F314" i="1"/>
  <c r="F310" i="1"/>
  <c r="F309" i="1"/>
  <c r="F308" i="1"/>
  <c r="F306" i="1"/>
  <c r="F305" i="1"/>
  <c r="F304" i="1"/>
  <c r="F303" i="1"/>
  <c r="F302" i="1"/>
  <c r="F301" i="1"/>
  <c r="F298" i="1"/>
  <c r="F297" i="1"/>
  <c r="F296" i="1"/>
  <c r="F292" i="1"/>
  <c r="F291" i="1"/>
  <c r="F288" i="1"/>
  <c r="F284" i="1"/>
  <c r="F283" i="1"/>
  <c r="F279" i="1"/>
  <c r="F278" i="1"/>
  <c r="F276" i="1"/>
  <c r="F275" i="1"/>
  <c r="F274" i="1"/>
  <c r="F273" i="1"/>
  <c r="F272" i="1"/>
  <c r="F271" i="1"/>
  <c r="F270" i="1"/>
  <c r="F269" i="1"/>
  <c r="F268" i="1"/>
  <c r="F266" i="1"/>
  <c r="F264" i="1"/>
  <c r="F262" i="1"/>
  <c r="F260" i="1"/>
  <c r="F258" i="1"/>
  <c r="F256" i="1"/>
  <c r="F254" i="1"/>
  <c r="F252" i="1"/>
  <c r="F251" i="1"/>
  <c r="F250" i="1"/>
  <c r="F249" i="1"/>
  <c r="F247" i="1"/>
  <c r="F245" i="1"/>
  <c r="F244" i="1"/>
  <c r="F243" i="1"/>
  <c r="F242" i="1"/>
  <c r="F241" i="1"/>
  <c r="F239" i="1"/>
  <c r="F238" i="1"/>
  <c r="F237" i="1"/>
  <c r="F236" i="1"/>
  <c r="F235" i="1"/>
  <c r="F234" i="1"/>
  <c r="F233" i="1"/>
  <c r="F231" i="1"/>
  <c r="F230" i="1"/>
  <c r="F229" i="1"/>
  <c r="F227" i="1"/>
  <c r="F224" i="1"/>
  <c r="F222" i="1"/>
  <c r="F221" i="1"/>
  <c r="F219" i="1"/>
  <c r="F217" i="1"/>
  <c r="F216" i="1"/>
  <c r="F215" i="1"/>
  <c r="F214" i="1"/>
  <c r="F213" i="1"/>
  <c r="F212" i="1"/>
  <c r="F211" i="1"/>
  <c r="F210" i="1"/>
  <c r="F208" i="1"/>
  <c r="F206" i="1"/>
  <c r="F203" i="1"/>
  <c r="F195" i="1"/>
  <c r="F194" i="1"/>
  <c r="F193" i="1"/>
  <c r="F191" i="1"/>
  <c r="F190" i="1"/>
  <c r="F188" i="1"/>
  <c r="F186" i="1"/>
  <c r="F185" i="1"/>
  <c r="F183" i="1"/>
  <c r="F181" i="1"/>
  <c r="F179" i="1"/>
  <c r="F176" i="1"/>
  <c r="F172" i="1"/>
  <c r="F170" i="1"/>
  <c r="F169" i="1"/>
  <c r="F168" i="1"/>
  <c r="F167" i="1"/>
  <c r="F166" i="1"/>
  <c r="F165" i="1"/>
  <c r="F164" i="1"/>
  <c r="F163" i="1"/>
  <c r="F162" i="1"/>
  <c r="F160" i="1"/>
  <c r="F154" i="1"/>
  <c r="F151" i="1"/>
  <c r="F150" i="1"/>
  <c r="F149" i="1"/>
  <c r="F147" i="1"/>
  <c r="F145" i="1"/>
  <c r="F144" i="1"/>
  <c r="F143" i="1"/>
  <c r="F142" i="1"/>
  <c r="F141" i="1"/>
  <c r="F140" i="1"/>
  <c r="F139" i="1"/>
  <c r="F138" i="1"/>
  <c r="F137" i="1"/>
  <c r="F136" i="1"/>
  <c r="F135" i="1"/>
  <c r="F133" i="1"/>
  <c r="F130" i="1"/>
  <c r="F128" i="1"/>
  <c r="F125" i="1"/>
  <c r="F123" i="1"/>
  <c r="F121" i="1"/>
  <c r="F120" i="1"/>
  <c r="F117" i="1"/>
  <c r="F116" i="1"/>
  <c r="F115" i="1"/>
  <c r="F112" i="1"/>
  <c r="F111" i="1"/>
  <c r="F105" i="1"/>
  <c r="F104" i="1"/>
  <c r="F103" i="1"/>
  <c r="F102" i="1"/>
  <c r="F101" i="1"/>
  <c r="F98" i="1"/>
  <c r="F97" i="1"/>
  <c r="F96" i="1"/>
  <c r="F95" i="1"/>
  <c r="F94" i="1"/>
  <c r="F93" i="1"/>
  <c r="F92" i="1"/>
  <c r="F91" i="1"/>
  <c r="F90" i="1"/>
  <c r="F89" i="1"/>
  <c r="F88" i="1"/>
  <c r="F87" i="1"/>
  <c r="F86" i="1"/>
  <c r="F85" i="1"/>
  <c r="F84" i="1"/>
  <c r="F83" i="1"/>
  <c r="F82" i="1"/>
  <c r="F81" i="1"/>
  <c r="F80" i="1"/>
  <c r="F79" i="1"/>
  <c r="F78" i="1"/>
  <c r="F70" i="1"/>
  <c r="F69" i="1"/>
  <c r="F68" i="1"/>
  <c r="F67" i="1"/>
  <c r="F65" i="1"/>
  <c r="F64" i="1"/>
  <c r="F63" i="1"/>
  <c r="F62" i="1"/>
  <c r="F61" i="1"/>
  <c r="F60" i="1"/>
  <c r="F59" i="1"/>
  <c r="F58" i="1"/>
  <c r="F57" i="1"/>
  <c r="F56" i="1"/>
  <c r="F55" i="1"/>
  <c r="F54" i="1"/>
  <c r="F53" i="1"/>
  <c r="F52" i="1"/>
  <c r="F51"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6" i="1"/>
  <c r="F15" i="1"/>
  <c r="F14" i="1"/>
  <c r="F13" i="1"/>
  <c r="F12" i="1"/>
  <c r="F8" i="1"/>
  <c r="F7" i="1"/>
  <c r="F6" i="1"/>
  <c r="F5" i="1"/>
  <c r="F2" i="1"/>
  <c r="Q63" i="1"/>
  <c r="Q62" i="1"/>
  <c r="Q61" i="1"/>
  <c r="Q64" i="1" s="1"/>
  <c r="Q57" i="1"/>
  <c r="Q56" i="1"/>
  <c r="Q55" i="1"/>
  <c r="Q51" i="1"/>
  <c r="Q50" i="1"/>
  <c r="Q49" i="1"/>
  <c r="Q45" i="1"/>
  <c r="Q44" i="1"/>
  <c r="Q43" i="1"/>
  <c r="S32" i="4" l="1"/>
  <c r="M30" i="3" s="1"/>
  <c r="S31" i="4"/>
  <c r="M25" i="3"/>
  <c r="Q46" i="1"/>
  <c r="Q52" i="1"/>
  <c r="Q58" i="1"/>
  <c r="K8" i="4"/>
  <c r="F13" i="4"/>
  <c r="E13" i="4"/>
  <c r="D13" i="4"/>
  <c r="C13" i="4" l="1"/>
  <c r="B13" i="4"/>
  <c r="C12" i="4"/>
  <c r="B12" i="4"/>
  <c r="C11" i="4"/>
  <c r="B11" i="4"/>
  <c r="C10" i="4"/>
  <c r="B10" i="4"/>
  <c r="H13" i="3" l="1"/>
  <c r="H12" i="3"/>
  <c r="H11" i="3"/>
  <c r="H10" i="3"/>
  <c r="H9" i="3"/>
  <c r="H8" i="3"/>
  <c r="H7" i="3"/>
  <c r="G13" i="3"/>
  <c r="G12" i="3"/>
  <c r="G11" i="3"/>
  <c r="G10" i="3"/>
  <c r="G9" i="3"/>
  <c r="G8" i="3"/>
  <c r="G7" i="3"/>
  <c r="G6" i="3"/>
  <c r="G14" i="3"/>
  <c r="H14" i="3"/>
  <c r="G15" i="3"/>
  <c r="H15" i="3"/>
  <c r="G16" i="3"/>
  <c r="H16" i="3"/>
  <c r="G17" i="3"/>
  <c r="H17" i="3"/>
  <c r="G18" i="3"/>
  <c r="H18" i="3"/>
  <c r="G19" i="3"/>
  <c r="O9" i="4"/>
  <c r="O10" i="4"/>
  <c r="O16" i="4"/>
  <c r="O17" i="4"/>
  <c r="G20" i="3"/>
  <c r="G21" i="3"/>
  <c r="G22" i="3"/>
  <c r="G23" i="3"/>
  <c r="G24" i="3"/>
  <c r="G25" i="3"/>
  <c r="G26" i="3"/>
  <c r="G27" i="3"/>
  <c r="G30" i="3"/>
  <c r="H20" i="3"/>
  <c r="H21" i="3"/>
  <c r="H22" i="3"/>
  <c r="H23" i="3"/>
  <c r="H24" i="3"/>
  <c r="H25" i="3"/>
  <c r="H26" i="3"/>
  <c r="H27" i="3"/>
  <c r="H30" i="3"/>
  <c r="H6" i="3"/>
  <c r="F12" i="4"/>
  <c r="E12" i="4"/>
  <c r="D12" i="4"/>
  <c r="F11" i="4"/>
  <c r="E11" i="4"/>
  <c r="D11" i="4"/>
  <c r="O7" i="3"/>
  <c r="N31" i="3"/>
  <c r="O8" i="3" l="1"/>
  <c r="Q7" i="3"/>
  <c r="G13" i="4"/>
  <c r="G12" i="4"/>
  <c r="G11" i="4"/>
  <c r="P31" i="3"/>
  <c r="O9" i="3" l="1"/>
  <c r="Q8" i="3"/>
  <c r="O11" i="4"/>
  <c r="O10" i="3" l="1"/>
  <c r="Q9" i="3"/>
  <c r="D10" i="4"/>
  <c r="O11" i="3" l="1"/>
  <c r="Q10" i="3"/>
  <c r="E10" i="4"/>
  <c r="F10" i="4"/>
  <c r="S17" i="4"/>
  <c r="M15" i="3" s="1"/>
  <c r="O12" i="3" l="1"/>
  <c r="Q11" i="3"/>
  <c r="O15" i="4"/>
  <c r="G10" i="4"/>
  <c r="O13" i="4"/>
  <c r="O14" i="4"/>
  <c r="S31" i="3"/>
  <c r="O13" i="3" l="1"/>
  <c r="Q12" i="3"/>
  <c r="O12" i="4"/>
  <c r="O8" i="4"/>
  <c r="M22" i="3"/>
  <c r="M20" i="3"/>
  <c r="M17" i="3"/>
  <c r="P14" i="4"/>
  <c r="P12" i="4"/>
  <c r="M26" i="3" l="1"/>
  <c r="S16" i="4"/>
  <c r="M14" i="3" s="1"/>
  <c r="M23" i="3"/>
  <c r="M18" i="3"/>
  <c r="M27" i="3"/>
  <c r="M21" i="3"/>
  <c r="M16" i="3"/>
  <c r="M24" i="3"/>
  <c r="M19" i="3"/>
  <c r="O14" i="3"/>
  <c r="Q13" i="3"/>
  <c r="O15" i="3" l="1"/>
  <c r="Q14" i="3"/>
  <c r="Q3" i="1"/>
  <c r="U18" i="1"/>
  <c r="V18" i="1" s="1"/>
  <c r="U13" i="1"/>
  <c r="V13" i="1" s="1"/>
  <c r="U8" i="1"/>
  <c r="V8" i="1" s="1"/>
  <c r="U3" i="1"/>
  <c r="V3" i="1" s="1"/>
  <c r="O16" i="3" l="1"/>
  <c r="Q15" i="3"/>
  <c r="Q13" i="1"/>
  <c r="Q14" i="1" s="1"/>
  <c r="Q8" i="1"/>
  <c r="Q9" i="1" s="1"/>
  <c r="Q4" i="1"/>
  <c r="Q18" i="1"/>
  <c r="Q19" i="1" s="1"/>
  <c r="S18" i="1"/>
  <c r="S13" i="1"/>
  <c r="S3" i="1"/>
  <c r="O17" i="3" l="1"/>
  <c r="Q16" i="3"/>
  <c r="T16" i="3"/>
  <c r="T14" i="3"/>
  <c r="T15" i="3"/>
  <c r="S4" i="1"/>
  <c r="Q40" i="1"/>
  <c r="F9" i="4" s="1"/>
  <c r="Q39" i="1"/>
  <c r="E9" i="4" s="1"/>
  <c r="Q38" i="1"/>
  <c r="D9" i="4" s="1"/>
  <c r="Q35" i="1"/>
  <c r="F8" i="4" s="1"/>
  <c r="Q34" i="1"/>
  <c r="E8" i="4" s="1"/>
  <c r="Q33" i="1"/>
  <c r="D8" i="4" s="1"/>
  <c r="Q25" i="1"/>
  <c r="F6" i="4" s="1"/>
  <c r="Q24" i="1"/>
  <c r="E6" i="4" s="1"/>
  <c r="Q23" i="1"/>
  <c r="D6" i="4" s="1"/>
  <c r="S14" i="1"/>
  <c r="S19" i="1"/>
  <c r="S8" i="1"/>
  <c r="M30" i="4" l="1"/>
  <c r="M31" i="4"/>
  <c r="M32" i="4"/>
  <c r="L31" i="4"/>
  <c r="L30" i="4"/>
  <c r="L32" i="4"/>
  <c r="N32" i="4"/>
  <c r="N30" i="4"/>
  <c r="N31" i="4"/>
  <c r="M29" i="3"/>
  <c r="T29" i="3" s="1"/>
  <c r="O18" i="3"/>
  <c r="Q17" i="3"/>
  <c r="M17" i="4"/>
  <c r="N17" i="4"/>
  <c r="L8" i="4"/>
  <c r="L17" i="4"/>
  <c r="N14" i="4"/>
  <c r="R14" i="4" s="1"/>
  <c r="L12" i="4"/>
  <c r="L14" i="4"/>
  <c r="P10" i="4"/>
  <c r="M12" i="4"/>
  <c r="Q12" i="4" s="1"/>
  <c r="S9" i="1"/>
  <c r="Q30" i="1"/>
  <c r="Q29" i="1"/>
  <c r="Q28" i="1"/>
  <c r="D7" i="4" s="1"/>
  <c r="M28" i="3" l="1"/>
  <c r="T28" i="3" s="1"/>
  <c r="T17" i="3"/>
  <c r="O19" i="3"/>
  <c r="Q18" i="3"/>
  <c r="T18" i="3" s="1"/>
  <c r="F7" i="4"/>
  <c r="N13" i="4" s="1"/>
  <c r="R13" i="4" s="1"/>
  <c r="E7" i="4"/>
  <c r="M15" i="4" s="1"/>
  <c r="N8" i="4"/>
  <c r="R8" i="4" s="1"/>
  <c r="M8" i="4"/>
  <c r="Q8" i="4" s="1"/>
  <c r="N12" i="4"/>
  <c r="R12" i="4" s="1"/>
  <c r="N16" i="4"/>
  <c r="M16" i="4"/>
  <c r="N10" i="4"/>
  <c r="R10" i="4" s="1"/>
  <c r="L11" i="4"/>
  <c r="P11" i="4" s="1"/>
  <c r="N11" i="4"/>
  <c r="R11" i="4" s="1"/>
  <c r="M14" i="4"/>
  <c r="Q14" i="4" s="1"/>
  <c r="M10" i="4"/>
  <c r="Q10" i="4" s="1"/>
  <c r="S10" i="4" s="1"/>
  <c r="M8" i="3" s="1"/>
  <c r="M11" i="4"/>
  <c r="Q11" i="4" s="1"/>
  <c r="S12" i="4" l="1"/>
  <c r="M10" i="3" s="1"/>
  <c r="T10" i="3" s="1"/>
  <c r="S14" i="4"/>
  <c r="S11" i="4"/>
  <c r="O20" i="3"/>
  <c r="Q19" i="3"/>
  <c r="T19" i="3" s="1"/>
  <c r="T8" i="3"/>
  <c r="N9" i="4"/>
  <c r="R9" i="4" s="1"/>
  <c r="M9" i="4"/>
  <c r="Q9" i="4" s="1"/>
  <c r="N15" i="4"/>
  <c r="S15" i="4" s="1"/>
  <c r="M13" i="3" s="1"/>
  <c r="M13" i="4"/>
  <c r="Q13" i="4" s="1"/>
  <c r="L10" i="4"/>
  <c r="L16" i="4"/>
  <c r="L15" i="4"/>
  <c r="L13" i="4"/>
  <c r="P13" i="4" s="1"/>
  <c r="P8" i="4"/>
  <c r="S8" i="4" s="1"/>
  <c r="L9" i="4"/>
  <c r="P9" i="4" s="1"/>
  <c r="S13" i="4" l="1"/>
  <c r="M11" i="3" s="1"/>
  <c r="T11" i="3" s="1"/>
  <c r="M9" i="3"/>
  <c r="T9" i="3" s="1"/>
  <c r="M12" i="3"/>
  <c r="T12" i="3" s="1"/>
  <c r="T13" i="3"/>
  <c r="S9" i="4"/>
  <c r="M7" i="3" s="1"/>
  <c r="T7" i="3" s="1"/>
  <c r="O21" i="3"/>
  <c r="Q20" i="3"/>
  <c r="M6" i="3"/>
  <c r="T6" i="3" s="1"/>
  <c r="T20" i="3" l="1"/>
  <c r="O22" i="3"/>
  <c r="Q21" i="3"/>
  <c r="T21" i="3" s="1"/>
  <c r="M31" i="3"/>
  <c r="O23" i="3" l="1"/>
  <c r="Q22" i="3"/>
  <c r="T22" i="3" s="1"/>
  <c r="O24" i="3" l="1"/>
  <c r="Q23" i="3"/>
  <c r="O25" i="3" l="1"/>
  <c r="Q24" i="3"/>
  <c r="T24" i="3" s="1"/>
  <c r="T23" i="3"/>
  <c r="O26" i="3" l="1"/>
  <c r="Q25" i="3"/>
  <c r="T25" i="3" s="1"/>
  <c r="O27" i="3" l="1"/>
  <c r="Q26" i="3"/>
  <c r="T26" i="3" s="1"/>
  <c r="O30" i="3" l="1"/>
  <c r="Q27" i="3"/>
  <c r="T27" i="3" s="1"/>
  <c r="Q30" i="3" l="1"/>
  <c r="T30" i="3" s="1"/>
  <c r="Q31" i="3" l="1"/>
  <c r="T3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Pinger, Chad</author>
  </authors>
  <commentList>
    <comment ref="F3" authorId="0" shapeId="0" xr:uid="{3F215B0F-FEB0-4422-9652-50B3F90E10A3}">
      <text>
        <r>
          <rPr>
            <sz val="9"/>
            <color indexed="81"/>
            <rFont val="Tahoma"/>
            <family val="2"/>
          </rPr>
          <t>Make selection after filling out middle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Andrew Evans</author>
    <author>Olsen, Philip</author>
  </authors>
  <commentList>
    <comment ref="S3" authorId="0" shapeId="0" xr:uid="{00000000-0006-0000-0200-000001000000}">
      <text>
        <r>
          <rPr>
            <b/>
            <sz val="9"/>
            <color indexed="81"/>
            <rFont val="Tahoma"/>
            <family val="2"/>
          </rPr>
          <t>Philip Olsen:</t>
        </r>
        <r>
          <rPr>
            <sz val="9"/>
            <color indexed="81"/>
            <rFont val="Tahoma"/>
            <family val="2"/>
          </rPr>
          <t xml:space="preserve">
Looks for the offset of the city/state based on State.  It also adds the State Offset from the State Table (S3) to the total.</t>
        </r>
      </text>
    </comment>
    <comment ref="U3" authorId="0" shapeId="0" xr:uid="{00000000-0006-0000-0200-000002000000}">
      <text>
        <r>
          <rPr>
            <b/>
            <sz val="9"/>
            <color indexed="81"/>
            <rFont val="Tahoma"/>
            <family val="2"/>
          </rPr>
          <t>Philip Olsen:</t>
        </r>
        <r>
          <rPr>
            <sz val="9"/>
            <color indexed="81"/>
            <rFont val="Tahoma"/>
            <family val="2"/>
          </rPr>
          <t xml:space="preserve">
This looks for the State Offset position in the Count of City Table.</t>
        </r>
      </text>
    </comment>
    <comment ref="V3" authorId="0" shapeId="0" xr:uid="{00000000-0006-0000-0200-000003000000}">
      <text>
        <r>
          <rPr>
            <b/>
            <sz val="9"/>
            <color indexed="81"/>
            <rFont val="Tahoma"/>
            <family val="2"/>
          </rPr>
          <t>Philip Olsen:</t>
        </r>
        <r>
          <rPr>
            <sz val="9"/>
            <color indexed="81"/>
            <rFont val="Tahoma"/>
            <family val="2"/>
          </rPr>
          <t xml:space="preserve">
This formula works out the string value for the range to look for city.</t>
        </r>
      </text>
    </comment>
    <comment ref="S4" authorId="1" shapeId="0" xr:uid="{00000000-0006-0000-0200-000004000000}">
      <text>
        <r>
          <rPr>
            <b/>
            <sz val="9"/>
            <color indexed="81"/>
            <rFont val="Tahoma"/>
            <family val="2"/>
          </rPr>
          <t>Olsen, Philip:</t>
        </r>
        <r>
          <rPr>
            <sz val="9"/>
            <color indexed="81"/>
            <rFont val="Tahoma"/>
            <family val="2"/>
          </rPr>
          <t xml:space="preserve">
Modified to directly report per diem amount rather than height as each city has only one rate (seasonal amounts pertain to lodging only)</t>
        </r>
      </text>
    </comment>
    <comment ref="S8" authorId="0" shapeId="0" xr:uid="{00000000-0006-0000-0200-000005000000}">
      <text>
        <r>
          <rPr>
            <b/>
            <sz val="9"/>
            <color indexed="81"/>
            <rFont val="Tahoma"/>
            <family val="2"/>
          </rPr>
          <t>Philip Olsen:</t>
        </r>
        <r>
          <rPr>
            <sz val="9"/>
            <color indexed="81"/>
            <rFont val="Tahoma"/>
            <family val="2"/>
          </rPr>
          <t xml:space="preserve">
Looks for the offset of the city/state based on State.  It also adds the State Offset from the State Table (S3) to the total.</t>
        </r>
      </text>
    </comment>
    <comment ref="U8" authorId="0" shapeId="0" xr:uid="{00000000-0006-0000-0200-000006000000}">
      <text>
        <r>
          <rPr>
            <b/>
            <sz val="9"/>
            <color indexed="81"/>
            <rFont val="Tahoma"/>
            <family val="2"/>
          </rPr>
          <t>Philip Olsen:</t>
        </r>
        <r>
          <rPr>
            <sz val="9"/>
            <color indexed="81"/>
            <rFont val="Tahoma"/>
            <family val="2"/>
          </rPr>
          <t xml:space="preserve">
This looks for the State Offset position in the Count of City Table.</t>
        </r>
      </text>
    </comment>
    <comment ref="V8" authorId="0" shapeId="0" xr:uid="{00000000-0006-0000-0200-000007000000}">
      <text>
        <r>
          <rPr>
            <b/>
            <sz val="9"/>
            <color indexed="81"/>
            <rFont val="Tahoma"/>
            <family val="2"/>
          </rPr>
          <t>Philip Olsen:</t>
        </r>
        <r>
          <rPr>
            <sz val="9"/>
            <color indexed="81"/>
            <rFont val="Tahoma"/>
            <family val="2"/>
          </rPr>
          <t xml:space="preserve">
This formula works out the string value for the range to look for city.</t>
        </r>
      </text>
    </comment>
    <comment ref="S9" authorId="1" shapeId="0" xr:uid="{00000000-0006-0000-0200-000008000000}">
      <text>
        <r>
          <rPr>
            <b/>
            <sz val="9"/>
            <color indexed="81"/>
            <rFont val="Tahoma"/>
            <family val="2"/>
          </rPr>
          <t>Olsen, Philip:</t>
        </r>
        <r>
          <rPr>
            <sz val="9"/>
            <color indexed="81"/>
            <rFont val="Tahoma"/>
            <family val="2"/>
          </rPr>
          <t xml:space="preserve">
Modified to directly report per diem amount rather than height as each city has only one rate (seasonal amounts pertain to lodging only)</t>
        </r>
      </text>
    </comment>
    <comment ref="S13" authorId="0" shapeId="0" xr:uid="{00000000-0006-0000-0200-000009000000}">
      <text>
        <r>
          <rPr>
            <b/>
            <sz val="9"/>
            <color indexed="81"/>
            <rFont val="Tahoma"/>
            <family val="2"/>
          </rPr>
          <t>Philip Olsen:</t>
        </r>
        <r>
          <rPr>
            <sz val="9"/>
            <color indexed="81"/>
            <rFont val="Tahoma"/>
            <family val="2"/>
          </rPr>
          <t xml:space="preserve">
Looks for the offset of the city/state based on State.  It also adds the State Offset from the State Table (S3) to the total.</t>
        </r>
      </text>
    </comment>
    <comment ref="U13" authorId="0" shapeId="0" xr:uid="{00000000-0006-0000-0200-00000A000000}">
      <text>
        <r>
          <rPr>
            <b/>
            <sz val="9"/>
            <color indexed="81"/>
            <rFont val="Tahoma"/>
            <family val="2"/>
          </rPr>
          <t>Philip Olsen:</t>
        </r>
        <r>
          <rPr>
            <sz val="9"/>
            <color indexed="81"/>
            <rFont val="Tahoma"/>
            <family val="2"/>
          </rPr>
          <t xml:space="preserve">
This looks for the State Offset position in the Count of City Table.</t>
        </r>
      </text>
    </comment>
    <comment ref="V13" authorId="0" shapeId="0" xr:uid="{00000000-0006-0000-0200-00000B000000}">
      <text>
        <r>
          <rPr>
            <b/>
            <sz val="9"/>
            <color indexed="81"/>
            <rFont val="Tahoma"/>
            <family val="2"/>
          </rPr>
          <t>Philip Olsen:</t>
        </r>
        <r>
          <rPr>
            <sz val="9"/>
            <color indexed="81"/>
            <rFont val="Tahoma"/>
            <family val="2"/>
          </rPr>
          <t xml:space="preserve">
This formula works out the string value for the range to look for city.</t>
        </r>
      </text>
    </comment>
    <comment ref="S14" authorId="1" shapeId="0" xr:uid="{00000000-0006-0000-0200-00000C000000}">
      <text>
        <r>
          <rPr>
            <b/>
            <sz val="9"/>
            <color indexed="81"/>
            <rFont val="Tahoma"/>
            <family val="2"/>
          </rPr>
          <t>Olsen, Philip:</t>
        </r>
        <r>
          <rPr>
            <sz val="9"/>
            <color indexed="81"/>
            <rFont val="Tahoma"/>
            <family val="2"/>
          </rPr>
          <t xml:space="preserve">
Modified to directly report per diem amount rather than height as each city has only one rate (seasonal amounts pertain to lodging only)</t>
        </r>
      </text>
    </comment>
    <comment ref="S18" authorId="0" shapeId="0" xr:uid="{00000000-0006-0000-0200-00000D000000}">
      <text>
        <r>
          <rPr>
            <b/>
            <sz val="9"/>
            <color indexed="81"/>
            <rFont val="Tahoma"/>
            <family val="2"/>
          </rPr>
          <t>Philip Olsen:</t>
        </r>
        <r>
          <rPr>
            <sz val="9"/>
            <color indexed="81"/>
            <rFont val="Tahoma"/>
            <family val="2"/>
          </rPr>
          <t xml:space="preserve">
Looks for the offset of the city/state based on State.  It also adds the State Offset from the State Table (S3) to the total.</t>
        </r>
      </text>
    </comment>
    <comment ref="U18" authorId="0" shapeId="0" xr:uid="{00000000-0006-0000-0200-00000E000000}">
      <text>
        <r>
          <rPr>
            <b/>
            <sz val="9"/>
            <color indexed="81"/>
            <rFont val="Tahoma"/>
            <family val="2"/>
          </rPr>
          <t>Philip Olsen:</t>
        </r>
        <r>
          <rPr>
            <sz val="9"/>
            <color indexed="81"/>
            <rFont val="Tahoma"/>
            <family val="2"/>
          </rPr>
          <t xml:space="preserve">
This looks for the State Offset position in the Count of City Table.</t>
        </r>
      </text>
    </comment>
    <comment ref="V18" authorId="0" shapeId="0" xr:uid="{00000000-0006-0000-0200-00000F000000}">
      <text>
        <r>
          <rPr>
            <b/>
            <sz val="9"/>
            <color indexed="81"/>
            <rFont val="Tahoma"/>
            <family val="2"/>
          </rPr>
          <t>Philip Olsen:</t>
        </r>
        <r>
          <rPr>
            <sz val="9"/>
            <color indexed="81"/>
            <rFont val="Tahoma"/>
            <family val="2"/>
          </rPr>
          <t xml:space="preserve">
This formula works out the string value for the range to look for city.</t>
        </r>
      </text>
    </comment>
    <comment ref="S19" authorId="1" shapeId="0" xr:uid="{00000000-0006-0000-0200-000010000000}">
      <text>
        <r>
          <rPr>
            <b/>
            <sz val="9"/>
            <color indexed="81"/>
            <rFont val="Tahoma"/>
            <family val="2"/>
          </rPr>
          <t>Olsen, Philip:</t>
        </r>
        <r>
          <rPr>
            <sz val="9"/>
            <color indexed="81"/>
            <rFont val="Tahoma"/>
            <family val="2"/>
          </rPr>
          <t xml:space="preserve">
Modified to directly report per diem amount rather than height as each city has only one rate (seasonal amounts pertain to lodging only)</t>
        </r>
      </text>
    </comment>
  </commentList>
</comments>
</file>

<file path=xl/sharedStrings.xml><?xml version="1.0" encoding="utf-8"?>
<sst xmlns="http://schemas.openxmlformats.org/spreadsheetml/2006/main" count="1763" uniqueCount="491">
  <si>
    <t>STATE</t>
  </si>
  <si>
    <t>CITY</t>
  </si>
  <si>
    <t>CITY COUNT</t>
  </si>
  <si>
    <t>AL</t>
  </si>
  <si>
    <t>Birmingham</t>
  </si>
  <si>
    <t>Gulf Shores</t>
  </si>
  <si>
    <t>Mobile</t>
  </si>
  <si>
    <t>AR</t>
  </si>
  <si>
    <t>AZ</t>
  </si>
  <si>
    <t>Grand Canyon / Flagstaff</t>
  </si>
  <si>
    <t>Kayenta</t>
  </si>
  <si>
    <t>Phoenix / Scottsdale</t>
  </si>
  <si>
    <t>Sedona</t>
  </si>
  <si>
    <t>Tucson</t>
  </si>
  <si>
    <t>CA</t>
  </si>
  <si>
    <t>Antioch / Brentwood / Concord</t>
  </si>
  <si>
    <t>Bakersfield / Ridgecrest</t>
  </si>
  <si>
    <t>Barstow / Ontario / Victorville</t>
  </si>
  <si>
    <t>Death Valley</t>
  </si>
  <si>
    <t>Eureka / Arcata / McKinleyville</t>
  </si>
  <si>
    <t>Fresno</t>
  </si>
  <si>
    <t>Los Angeles</t>
  </si>
  <si>
    <t>Mammoth Lakes</t>
  </si>
  <si>
    <t>Mill Valley / San Rafael / Novato</t>
  </si>
  <si>
    <t>Monterey</t>
  </si>
  <si>
    <t>Napa</t>
  </si>
  <si>
    <t>Oakhurst</t>
  </si>
  <si>
    <t>Oakland</t>
  </si>
  <si>
    <t>Palm Springs</t>
  </si>
  <si>
    <t>Point Arena / Gualala</t>
  </si>
  <si>
    <t>Sacramento</t>
  </si>
  <si>
    <t>San Diego</t>
  </si>
  <si>
    <t>San Francisco</t>
  </si>
  <si>
    <t>San Luis Obispo</t>
  </si>
  <si>
    <t>San Mateo / Foster City / Belmont</t>
  </si>
  <si>
    <t>Santa Barbara</t>
  </si>
  <si>
    <t>Santa Cruz</t>
  </si>
  <si>
    <t>Santa Rosa</t>
  </si>
  <si>
    <t>South Lake Tahoe</t>
  </si>
  <si>
    <t>Sunnyvale / Palo Alto / San Jose</t>
  </si>
  <si>
    <t>Tahoe City</t>
  </si>
  <si>
    <t>Truckee</t>
  </si>
  <si>
    <t>Visalia</t>
  </si>
  <si>
    <t>West Sacramento / Davis</t>
  </si>
  <si>
    <t>Yosemite National Park</t>
  </si>
  <si>
    <t>CO</t>
  </si>
  <si>
    <t>Aspen</t>
  </si>
  <si>
    <t>Boulder / Broomfield</t>
  </si>
  <si>
    <t>Colorado Springs</t>
  </si>
  <si>
    <t>Cortez</t>
  </si>
  <si>
    <t>Crested Butte / Gunnison</t>
  </si>
  <si>
    <t>Denver / Aurora</t>
  </si>
  <si>
    <t>Durango</t>
  </si>
  <si>
    <t>Fort Collins / Loveland</t>
  </si>
  <si>
    <t>Grand Lake</t>
  </si>
  <si>
    <t>Montrose</t>
  </si>
  <si>
    <t>Silverthorne / Breckenridge</t>
  </si>
  <si>
    <t>Steamboat Springs</t>
  </si>
  <si>
    <t>Telluride</t>
  </si>
  <si>
    <t>Vail</t>
  </si>
  <si>
    <t>CT</t>
  </si>
  <si>
    <t>Bridgeport / Danbury</t>
  </si>
  <si>
    <t>Hartford</t>
  </si>
  <si>
    <t>New Haven</t>
  </si>
  <si>
    <t>New London / Groton</t>
  </si>
  <si>
    <t>DC</t>
  </si>
  <si>
    <t>District of Columbia</t>
  </si>
  <si>
    <t>DE</t>
  </si>
  <si>
    <t>Lewes</t>
  </si>
  <si>
    <t>Wilmington</t>
  </si>
  <si>
    <t>FL</t>
  </si>
  <si>
    <t>Boca Raton / Delray Beach / Jupiter</t>
  </si>
  <si>
    <t>Bradenton</t>
  </si>
  <si>
    <t>Cocoa Beach</t>
  </si>
  <si>
    <t>Daytona Beach</t>
  </si>
  <si>
    <t>Fort Lauderdale</t>
  </si>
  <si>
    <t>Fort Myers</t>
  </si>
  <si>
    <t>Fort Walton Beach / De Funiak Springs</t>
  </si>
  <si>
    <t>Gulf Breeze</t>
  </si>
  <si>
    <t>Key West</t>
  </si>
  <si>
    <t>Miami</t>
  </si>
  <si>
    <t>Naples</t>
  </si>
  <si>
    <t>Orlando</t>
  </si>
  <si>
    <t>Panama City</t>
  </si>
  <si>
    <t>Punta Gorda</t>
  </si>
  <si>
    <t>Sarasota</t>
  </si>
  <si>
    <t>Sebring</t>
  </si>
  <si>
    <t>St. Augustine</t>
  </si>
  <si>
    <t>Stuart</t>
  </si>
  <si>
    <t>Tallahassee</t>
  </si>
  <si>
    <t>Tampa / St. Petersburg</t>
  </si>
  <si>
    <t>Vero Beach</t>
  </si>
  <si>
    <t>GA</t>
  </si>
  <si>
    <t>Athens</t>
  </si>
  <si>
    <t>Atlanta</t>
  </si>
  <si>
    <t>Augusta</t>
  </si>
  <si>
    <t>Jekyll Island / Brunswick</t>
  </si>
  <si>
    <t>Marietta</t>
  </si>
  <si>
    <t>Savannah</t>
  </si>
  <si>
    <t>IA</t>
  </si>
  <si>
    <t>Des Moines</t>
  </si>
  <si>
    <t>ID</t>
  </si>
  <si>
    <t>Boise</t>
  </si>
  <si>
    <t>Coeur d'Alene</t>
  </si>
  <si>
    <t>Sun Valley / Ketchum</t>
  </si>
  <si>
    <t>IL</t>
  </si>
  <si>
    <t>Bolingbrook / Romeoville / Lemont</t>
  </si>
  <si>
    <t>Chicago</t>
  </si>
  <si>
    <t>East St. Louis / O'Fallon / Fairview Heights</t>
  </si>
  <si>
    <t>Oak Brook Terrace</t>
  </si>
  <si>
    <t>IN</t>
  </si>
  <si>
    <t>Indianapolis / Carmel</t>
  </si>
  <si>
    <t>Lafayette / West Lafayette</t>
  </si>
  <si>
    <t>KS</t>
  </si>
  <si>
    <t>Kansas City / Overland Park</t>
  </si>
  <si>
    <t>KY</t>
  </si>
  <si>
    <t>Boone</t>
  </si>
  <si>
    <t>Kenton</t>
  </si>
  <si>
    <t>Lexington</t>
  </si>
  <si>
    <t>Louisville</t>
  </si>
  <si>
    <t>LA</t>
  </si>
  <si>
    <t>Alexandria / Leesville / Natchitoches</t>
  </si>
  <si>
    <t>New Orleans</t>
  </si>
  <si>
    <t>MA</t>
  </si>
  <si>
    <t>Andover</t>
  </si>
  <si>
    <t>Boston / Cambridge</t>
  </si>
  <si>
    <t>Burlington / Woburn</t>
  </si>
  <si>
    <t>Falmouth</t>
  </si>
  <si>
    <t>Hyannis</t>
  </si>
  <si>
    <t>Martha's Vineyard</t>
  </si>
  <si>
    <t>Nantucket</t>
  </si>
  <si>
    <t>Northampton</t>
  </si>
  <si>
    <t>Pittsfield</t>
  </si>
  <si>
    <t>Plymouth / Taunton / New Bedford</t>
  </si>
  <si>
    <t>Quincy</t>
  </si>
  <si>
    <t>Springfield</t>
  </si>
  <si>
    <t>Worcester</t>
  </si>
  <si>
    <t>MD</t>
  </si>
  <si>
    <t>Aberdeen / Bel Air / Belcamp</t>
  </si>
  <si>
    <t>Annapolis</t>
  </si>
  <si>
    <t>Baltimore City</t>
  </si>
  <si>
    <t>Centreville</t>
  </si>
  <si>
    <t>Ocean City</t>
  </si>
  <si>
    <t>ME</t>
  </si>
  <si>
    <t>Bar Harbor / Rockport</t>
  </si>
  <si>
    <t>Kennebunk / Kittery / Sanford</t>
  </si>
  <si>
    <t>MI</t>
  </si>
  <si>
    <t>Ann Arbor</t>
  </si>
  <si>
    <t>Detroit</t>
  </si>
  <si>
    <t>Grand Rapids</t>
  </si>
  <si>
    <t>Holland</t>
  </si>
  <si>
    <t>Mackinac Island</t>
  </si>
  <si>
    <t>Midland</t>
  </si>
  <si>
    <t>Muskegon</t>
  </si>
  <si>
    <t>Petoskey</t>
  </si>
  <si>
    <t>South Haven</t>
  </si>
  <si>
    <t>Traverse City</t>
  </si>
  <si>
    <t>MN</t>
  </si>
  <si>
    <t>Duluth</t>
  </si>
  <si>
    <t>Minneapolis / St. Paul</t>
  </si>
  <si>
    <t>MO</t>
  </si>
  <si>
    <t>Kansas City</t>
  </si>
  <si>
    <t>St. Louis</t>
  </si>
  <si>
    <t>MS</t>
  </si>
  <si>
    <t>Oxford</t>
  </si>
  <si>
    <t>Southaven</t>
  </si>
  <si>
    <t>MT</t>
  </si>
  <si>
    <t>Helena</t>
  </si>
  <si>
    <t>Kalispell/Whitefish</t>
  </si>
  <si>
    <t>Missoula</t>
  </si>
  <si>
    <t>NC</t>
  </si>
  <si>
    <t>Atlantic Beach / Morehead City</t>
  </si>
  <si>
    <t>Chapel Hill</t>
  </si>
  <si>
    <t>Charlotte</t>
  </si>
  <si>
    <t>Fayetteville</t>
  </si>
  <si>
    <t>Greensboro</t>
  </si>
  <si>
    <t>Kill Devil Hills</t>
  </si>
  <si>
    <t>Raleigh</t>
  </si>
  <si>
    <t>NE</t>
  </si>
  <si>
    <t>Omaha</t>
  </si>
  <si>
    <t>NH</t>
  </si>
  <si>
    <t>Concord</t>
  </si>
  <si>
    <t>Conway</t>
  </si>
  <si>
    <t>Durham</t>
  </si>
  <si>
    <t>Laconia</t>
  </si>
  <si>
    <t>Lebanon / Lincoln / West Lebanon</t>
  </si>
  <si>
    <t>Portsmouth</t>
  </si>
  <si>
    <t>NJ</t>
  </si>
  <si>
    <t>Cherry Hill / Moorestown</t>
  </si>
  <si>
    <t>Eatontown / Freehold</t>
  </si>
  <si>
    <t>Edison / Piscataway</t>
  </si>
  <si>
    <t>Flemington</t>
  </si>
  <si>
    <t>Newark</t>
  </si>
  <si>
    <t>Parsippany</t>
  </si>
  <si>
    <t>Princeton / Trenton</t>
  </si>
  <si>
    <t>Somerset</t>
  </si>
  <si>
    <t>Springfield / Cranford / New Providence</t>
  </si>
  <si>
    <t>Toms River</t>
  </si>
  <si>
    <t>NM</t>
  </si>
  <si>
    <t>Carlsbad</t>
  </si>
  <si>
    <t>Santa Fe</t>
  </si>
  <si>
    <t>Taos</t>
  </si>
  <si>
    <t>NV</t>
  </si>
  <si>
    <t>Incline Village / Reno / Sparks</t>
  </si>
  <si>
    <t>Las Vegas</t>
  </si>
  <si>
    <t>NY</t>
  </si>
  <si>
    <t>Albany</t>
  </si>
  <si>
    <t>Binghamton</t>
  </si>
  <si>
    <t>Buffalo</t>
  </si>
  <si>
    <t>Floral Park / Garden City / Great Neck</t>
  </si>
  <si>
    <t>Glens Falls</t>
  </si>
  <si>
    <t>Ithaca</t>
  </si>
  <si>
    <t>Kingston</t>
  </si>
  <si>
    <t>Lake Placid</t>
  </si>
  <si>
    <t>New York City</t>
  </si>
  <si>
    <t>Niagara Falls</t>
  </si>
  <si>
    <t>Nyack / Palisades</t>
  </si>
  <si>
    <t>Poughkeepsie</t>
  </si>
  <si>
    <t>Riverhead / Ronkonkoma / Melville</t>
  </si>
  <si>
    <t>Rochester</t>
  </si>
  <si>
    <t>Saratoga Springs / Schenectady</t>
  </si>
  <si>
    <t>Syracuse / Oswego</t>
  </si>
  <si>
    <t>Tarrytown / White Plains / New Rochelle</t>
  </si>
  <si>
    <t>West Point</t>
  </si>
  <si>
    <t>OH</t>
  </si>
  <si>
    <t>Cincinnati</t>
  </si>
  <si>
    <t>Cleveland</t>
  </si>
  <si>
    <t>Columbus</t>
  </si>
  <si>
    <t>Dayton / Fairborn</t>
  </si>
  <si>
    <t>Hamilton</t>
  </si>
  <si>
    <t>Sandusky</t>
  </si>
  <si>
    <t>OK</t>
  </si>
  <si>
    <t>Oklahoma City</t>
  </si>
  <si>
    <t>OR</t>
  </si>
  <si>
    <t>Beaverton</t>
  </si>
  <si>
    <t>Bend</t>
  </si>
  <si>
    <t>Clackamas</t>
  </si>
  <si>
    <t>Eugene / Florence</t>
  </si>
  <si>
    <t>Lincoln City</t>
  </si>
  <si>
    <t>Portland</t>
  </si>
  <si>
    <t>Seaside</t>
  </si>
  <si>
    <t>PA</t>
  </si>
  <si>
    <t>Allentown / Easton / Bethlehem</t>
  </si>
  <si>
    <t>Bucks</t>
  </si>
  <si>
    <t>Chester / Radnor / Essington</t>
  </si>
  <si>
    <t>Gettysburg</t>
  </si>
  <si>
    <t>Harrisburg</t>
  </si>
  <si>
    <t>Hershey</t>
  </si>
  <si>
    <t>Lancaster</t>
  </si>
  <si>
    <t>Malvern / Frazer / Berwyn</t>
  </si>
  <si>
    <t>Montgomery</t>
  </si>
  <si>
    <t>Philadelphia</t>
  </si>
  <si>
    <t>Pittsburgh</t>
  </si>
  <si>
    <t>Reading</t>
  </si>
  <si>
    <t>RI</t>
  </si>
  <si>
    <t>Jamestown / Middletown / Newport</t>
  </si>
  <si>
    <t>Providence / Bristol</t>
  </si>
  <si>
    <t>SC</t>
  </si>
  <si>
    <t>Charleston</t>
  </si>
  <si>
    <t>Columbia</t>
  </si>
  <si>
    <t>Hilton Head</t>
  </si>
  <si>
    <t>Myrtle Beach</t>
  </si>
  <si>
    <t>SD</t>
  </si>
  <si>
    <t>Hot Springs</t>
  </si>
  <si>
    <t>Rapid City</t>
  </si>
  <si>
    <t>TN</t>
  </si>
  <si>
    <t>Brentwood / Franklin</t>
  </si>
  <si>
    <t>Knoxville</t>
  </si>
  <si>
    <t>Memphis</t>
  </si>
  <si>
    <t>Nashville</t>
  </si>
  <si>
    <t>TX</t>
  </si>
  <si>
    <t>Arlington / Fort Worth / Grapevine</t>
  </si>
  <si>
    <t>Austin</t>
  </si>
  <si>
    <t>Big Spring</t>
  </si>
  <si>
    <t>Dallas</t>
  </si>
  <si>
    <t>Galveston</t>
  </si>
  <si>
    <t>Houston (L.B. Johnson Space Center)</t>
  </si>
  <si>
    <t>Midland / Odessa</t>
  </si>
  <si>
    <t>Pecos</t>
  </si>
  <si>
    <t>Plano</t>
  </si>
  <si>
    <t>San Antonio</t>
  </si>
  <si>
    <t>South Padre Island</t>
  </si>
  <si>
    <t>UT</t>
  </si>
  <si>
    <t>Moab</t>
  </si>
  <si>
    <t>Park City</t>
  </si>
  <si>
    <t>Provo</t>
  </si>
  <si>
    <t>Salt Lake City</t>
  </si>
  <si>
    <t>VA</t>
  </si>
  <si>
    <t>Blacksburg</t>
  </si>
  <si>
    <t>Charlottesville</t>
  </si>
  <si>
    <t>Loudoun</t>
  </si>
  <si>
    <t>Lynchburg</t>
  </si>
  <si>
    <t>Richmond</t>
  </si>
  <si>
    <t>Roanoke</t>
  </si>
  <si>
    <t>Virginia Beach</t>
  </si>
  <si>
    <t>Wallops Island</t>
  </si>
  <si>
    <t>Williamsburg / York</t>
  </si>
  <si>
    <t>VT</t>
  </si>
  <si>
    <t>Burlington</t>
  </si>
  <si>
    <t>Manchester</t>
  </si>
  <si>
    <t>Montpelier</t>
  </si>
  <si>
    <t>White River Junction</t>
  </si>
  <si>
    <t>WA</t>
  </si>
  <si>
    <t>Everett / Lynnwood</t>
  </si>
  <si>
    <t>Ocean Shores</t>
  </si>
  <si>
    <t>Olympia / Tumwater</t>
  </si>
  <si>
    <t>Port Angeles / Port Townsend</t>
  </si>
  <si>
    <t>Richland / Pasco</t>
  </si>
  <si>
    <t>Seattle</t>
  </si>
  <si>
    <t>Spokane</t>
  </si>
  <si>
    <t>Tacoma</t>
  </si>
  <si>
    <t>Vancouver</t>
  </si>
  <si>
    <t>WI</t>
  </si>
  <si>
    <t>Madison</t>
  </si>
  <si>
    <t>Milwaukee</t>
  </si>
  <si>
    <t>Sturgeon Bay</t>
  </si>
  <si>
    <t>WV</t>
  </si>
  <si>
    <t>WY</t>
  </si>
  <si>
    <t>Cody</t>
  </si>
  <si>
    <t>Jackson / Pinedale</t>
  </si>
  <si>
    <t>Row Labels</t>
  </si>
  <si>
    <t>Sum of CITY COUNT</t>
  </si>
  <si>
    <t>OFFSET Helper Values</t>
  </si>
  <si>
    <t>State</t>
  </si>
  <si>
    <t>City/State</t>
  </si>
  <si>
    <t>State in City Pivot Table</t>
  </si>
  <si>
    <t>Season Range String</t>
  </si>
  <si>
    <t>Rows</t>
  </si>
  <si>
    <t>Height</t>
  </si>
  <si>
    <t>Per Diem</t>
  </si>
  <si>
    <t>OTHER</t>
  </si>
  <si>
    <t>ND</t>
  </si>
  <si>
    <t>DESTINATION</t>
  </si>
  <si>
    <t>TRANSPORTATION                      DOCUMENT NUMBER</t>
  </si>
  <si>
    <t>LODGING                                           DOCUMENT   NUMBER</t>
  </si>
  <si>
    <t xml:space="preserve">STATE OF NEBRASKA                                                                                                </t>
  </si>
  <si>
    <t>BATCH NUMBER</t>
  </si>
  <si>
    <t xml:space="preserve">  DOCUMENT   NUMBER</t>
  </si>
  <si>
    <t>DATE</t>
  </si>
  <si>
    <t>NAME OF PLACE AND NATURE OF SERVICE</t>
  </si>
  <si>
    <t>TRAVEL TIMES</t>
  </si>
  <si>
    <t>LODGING</t>
  </si>
  <si>
    <t>TRANSPORTATION</t>
  </si>
  <si>
    <t xml:space="preserve">MISCELLANEOUS </t>
  </si>
  <si>
    <t>Enter start and stop points for each trip</t>
  </si>
  <si>
    <t>MILES TRAVELED</t>
  </si>
  <si>
    <t>month/day</t>
  </si>
  <si>
    <t>State purpose of each trip</t>
  </si>
  <si>
    <t>STARTED</t>
  </si>
  <si>
    <t>STOPPED</t>
  </si>
  <si>
    <t>RATE</t>
  </si>
  <si>
    <t>AMOUNT</t>
  </si>
  <si>
    <t>DESCRIPTION</t>
  </si>
  <si>
    <t>TOTAL</t>
  </si>
  <si>
    <t>DB: 1</t>
  </si>
  <si>
    <t>TOTALS</t>
  </si>
  <si>
    <t>DB: 2</t>
  </si>
  <si>
    <t>Business Unit</t>
  </si>
  <si>
    <t>Object Code</t>
  </si>
  <si>
    <t>Amount</t>
  </si>
  <si>
    <t>DB: 3</t>
  </si>
  <si>
    <t>DB: 4</t>
  </si>
  <si>
    <t>NAME and TITLE</t>
  </si>
  <si>
    <t>ADDRESS BOOK NUMBER</t>
  </si>
  <si>
    <t xml:space="preserve">HEADQUARTER CITY  </t>
  </si>
  <si>
    <t>ZIP CODE</t>
  </si>
  <si>
    <t>I claim reimbursement for the above expenses incurred by me in the line of duty and in accordance with Nebraska State Statutes.  I declare that this is a true account of such expenses for which payment has not previously been made by the State of Nebraska or another source.</t>
  </si>
  <si>
    <t>Veh. Lic.#</t>
  </si>
  <si>
    <t xml:space="preserve">EMPLOYEE  SIGNATURE                            </t>
  </si>
  <si>
    <t>Destination</t>
  </si>
  <si>
    <t>Trip 1</t>
  </si>
  <si>
    <t>Trip 2</t>
  </si>
  <si>
    <t>Trip 3</t>
  </si>
  <si>
    <t>Trip 4</t>
  </si>
  <si>
    <t>Trip</t>
  </si>
  <si>
    <t>Breakfast</t>
  </si>
  <si>
    <t>Lunch</t>
  </si>
  <si>
    <t>Dinner</t>
  </si>
  <si>
    <t>BREAKFAST</t>
  </si>
  <si>
    <t>LUNCH</t>
  </si>
  <si>
    <t>DINNER</t>
  </si>
  <si>
    <t>B</t>
  </si>
  <si>
    <t>L</t>
  </si>
  <si>
    <t>D</t>
  </si>
  <si>
    <t>Trip 1st or Last Day</t>
  </si>
  <si>
    <t>Other</t>
  </si>
  <si>
    <t>Stockton</t>
  </si>
  <si>
    <t>Santa Monica</t>
  </si>
  <si>
    <t>Douglas</t>
  </si>
  <si>
    <t>Pensacola</t>
  </si>
  <si>
    <t>Bloomington</t>
  </si>
  <si>
    <t>Pontiac / Auburn Hills</t>
  </si>
  <si>
    <t>Starkville</t>
  </si>
  <si>
    <t>Big Sky / West Yellowstone/Gardiner</t>
  </si>
  <si>
    <t>Asheville</t>
  </si>
  <si>
    <t>Troy</t>
  </si>
  <si>
    <t>State College</t>
  </si>
  <si>
    <t>Deadwood / Spearfish</t>
  </si>
  <si>
    <t>Chattanooga</t>
  </si>
  <si>
    <t>Stowe</t>
  </si>
  <si>
    <t>Reimbursed Meals</t>
  </si>
  <si>
    <t>Line 1 Calc</t>
  </si>
  <si>
    <t>Total</t>
  </si>
  <si>
    <t>Line 2 Calc</t>
  </si>
  <si>
    <t>Line 3 Calc</t>
  </si>
  <si>
    <t>Line 4 Calc</t>
  </si>
  <si>
    <t>Line 5 Calc</t>
  </si>
  <si>
    <t>NE Rate</t>
  </si>
  <si>
    <t>First/Last?</t>
  </si>
  <si>
    <t>Brkfst</t>
  </si>
  <si>
    <t>Trip selection from ERD:</t>
  </si>
  <si>
    <t>Line 6 Calc</t>
  </si>
  <si>
    <t>Line 7 Calc</t>
  </si>
  <si>
    <t>Line 8 Calc</t>
  </si>
  <si>
    <t>Line 9 Calc</t>
  </si>
  <si>
    <t>Line 10 Calc</t>
  </si>
  <si>
    <t>Line 11 Calc</t>
  </si>
  <si>
    <t>Line 12 Calc</t>
  </si>
  <si>
    <t>Line 13 Calc</t>
  </si>
  <si>
    <t>Line 14 Calc</t>
  </si>
  <si>
    <t>Line 15 Calc</t>
  </si>
  <si>
    <t>Line 16 Calc</t>
  </si>
  <si>
    <t>Line 17 Calc</t>
  </si>
  <si>
    <t>Line 18 Calc</t>
  </si>
  <si>
    <t>Line 19 Calc</t>
  </si>
  <si>
    <t>Line 21 Calc</t>
  </si>
  <si>
    <t>Line 22 Calc</t>
  </si>
  <si>
    <t>Line 23 Calc</t>
  </si>
  <si>
    <t>Incedntl</t>
  </si>
  <si>
    <t>NE Per Diem Rate:  70%</t>
  </si>
  <si>
    <t>Terms:</t>
  </si>
  <si>
    <t>Per Diem:</t>
  </si>
  <si>
    <t>The allowance for meals (including tips) and incidental expenses.  The State per diem base rate is calculated from the General Services Administration (GSA) rate.</t>
  </si>
  <si>
    <t xml:space="preserve">Incidental Expenses:  </t>
  </si>
  <si>
    <t>Federal Travel Regulation describes these only as: fees and tips given to porters, baggage carriers, hotel staff, and staff on ships.</t>
  </si>
  <si>
    <t xml:space="preserve">Group Meal:  </t>
  </si>
  <si>
    <t>Destination City:</t>
  </si>
  <si>
    <r>
      <t xml:space="preserve">The main location of your travel.  This city will be used for the calculation of per diem meals for the </t>
    </r>
    <r>
      <rPr>
        <b/>
        <u/>
        <sz val="11"/>
        <color theme="1"/>
        <rFont val="Calibri"/>
        <family val="2"/>
        <scheme val="minor"/>
      </rPr>
      <t>entire</t>
    </r>
    <r>
      <rPr>
        <sz val="11"/>
        <color theme="1"/>
        <rFont val="Calibri"/>
        <family val="2"/>
        <scheme val="minor"/>
      </rPr>
      <t xml:space="preserve"> trip.  </t>
    </r>
  </si>
  <si>
    <t xml:space="preserve">International Travel:  </t>
  </si>
  <si>
    <t xml:space="preserve">Headquarter City:  </t>
  </si>
  <si>
    <t>The location of your office</t>
  </si>
  <si>
    <t>Immaterial Items:</t>
  </si>
  <si>
    <t>Expenses incurred for less than $10.00.</t>
  </si>
  <si>
    <t>Per Diem rates can be check by using this link - Foreign Rates</t>
  </si>
  <si>
    <t>Foreign Rates</t>
  </si>
  <si>
    <t>Link to view the rates for travel within the contiguous United States</t>
  </si>
  <si>
    <t>Link to view the rates for travel within Alaska, Hawaii, or a US Territory</t>
  </si>
  <si>
    <t>GSA Rates</t>
  </si>
  <si>
    <t>DOD Rates</t>
  </si>
  <si>
    <t>US Per Diem Rates:</t>
  </si>
  <si>
    <t>**Select State and Destination using Drop Down Arrows**</t>
  </si>
  <si>
    <t>TRAVEL DESTINATION</t>
  </si>
  <si>
    <t>MEALS</t>
  </si>
  <si>
    <t>Foreign Trip Location</t>
  </si>
  <si>
    <t>Incedental</t>
  </si>
  <si>
    <t>**Enter Foreign Location and Amount Here**</t>
  </si>
  <si>
    <t>Incidental</t>
  </si>
  <si>
    <t>City</t>
  </si>
  <si>
    <t>Country</t>
  </si>
  <si>
    <t>Albuquerque</t>
  </si>
  <si>
    <t>Official functions, conferences, or hearing only.  Attendees could include state employees who are in travel status, state employees who are not in travel status, and/or non-state employees.  The actual expense for the meal would be paid and must be charged on a state purchasing card.</t>
  </si>
  <si>
    <t>Trip 1 Foreign</t>
  </si>
  <si>
    <t>Trip Foreign 1</t>
  </si>
  <si>
    <t>Trip Foreign 2</t>
  </si>
  <si>
    <t>Trip Foreign 3</t>
  </si>
  <si>
    <t>Trip Foreign 4</t>
  </si>
  <si>
    <t>Trip 2 Foreign</t>
  </si>
  <si>
    <t>Trip 3 Foreign</t>
  </si>
  <si>
    <t>Trip 4 Foreign</t>
  </si>
  <si>
    <t>M&amp;EI Rate</t>
  </si>
  <si>
    <t>Hotel Billed or DB1, etc., if direct billed</t>
  </si>
  <si>
    <t>Note: GSA rates will be prorated at 70% for State travel. First and last days of travel are prorated at 75% of the State rate.</t>
  </si>
  <si>
    <t>Huntsville</t>
  </si>
  <si>
    <t>Charles Town</t>
  </si>
  <si>
    <t>Tips</t>
  </si>
  <si>
    <t>One day travel has time requirements to qualify for breakfast and/or dinner with prior approval</t>
  </si>
  <si>
    <t>Mileage reimbursements can be entered without using the 'Trips - Per Diem Calc tab', and should be entered as whole numbers</t>
  </si>
  <si>
    <t>Check the box in the 'Trip 1st and Last Day' column on the first day of overnight travel and on the last day of the travel</t>
  </si>
  <si>
    <t>If Lodging was paid by direct bill, list DB1 in the Lodging column and coordinating details under DB:1 row</t>
  </si>
  <si>
    <t>Lince 20 Calc</t>
  </si>
  <si>
    <t>Cambridge / St. Michaels</t>
  </si>
  <si>
    <t>HOME ADDRESS</t>
  </si>
  <si>
    <r>
      <t xml:space="preserve">COMPLETE THIS TAB FOR </t>
    </r>
    <r>
      <rPr>
        <b/>
        <sz val="11"/>
        <color rgb="FFFF0000"/>
        <rFont val="Calibri"/>
        <family val="2"/>
        <scheme val="minor"/>
      </rPr>
      <t>OVERNIGHT TRAVEL</t>
    </r>
    <r>
      <rPr>
        <sz val="11"/>
        <color rgb="FFFF0000"/>
        <rFont val="Calibri"/>
        <family val="2"/>
        <scheme val="minor"/>
      </rPr>
      <t xml:space="preserve"> OR WHEN </t>
    </r>
    <r>
      <rPr>
        <b/>
        <sz val="11"/>
        <color rgb="FFFF0000"/>
        <rFont val="Calibri"/>
        <family val="2"/>
        <scheme val="minor"/>
      </rPr>
      <t>APPROVED</t>
    </r>
    <r>
      <rPr>
        <sz val="11"/>
        <color rgb="FFFF0000"/>
        <rFont val="Calibri"/>
        <family val="2"/>
        <scheme val="minor"/>
      </rPr>
      <t xml:space="preserve"> FOR </t>
    </r>
    <r>
      <rPr>
        <b/>
        <sz val="11"/>
        <color rgb="FFFF0000"/>
        <rFont val="Calibri"/>
        <family val="2"/>
        <scheme val="minor"/>
      </rPr>
      <t>ONE-DAY MEALS</t>
    </r>
  </si>
  <si>
    <t>Updated with Meal Rates Effective October 2025</t>
  </si>
  <si>
    <r>
      <t xml:space="preserve">EXPENSE REIMBURSEMENT DOCUMENT   </t>
    </r>
    <r>
      <rPr>
        <b/>
        <sz val="14"/>
        <rFont val="Arial"/>
        <family val="2"/>
      </rPr>
      <t xml:space="preserve"> -  </t>
    </r>
    <r>
      <rPr>
        <b/>
        <sz val="14"/>
        <color rgb="FFFF0000"/>
        <rFont val="Arial"/>
        <family val="2"/>
      </rPr>
      <t xml:space="preserve">  </t>
    </r>
    <r>
      <rPr>
        <b/>
        <i/>
        <sz val="14"/>
        <color rgb="FFFF0000"/>
        <rFont val="Arial"/>
        <family val="2"/>
      </rPr>
      <t>Effective 1/1/2026</t>
    </r>
  </si>
  <si>
    <r>
      <rPr>
        <sz val="9"/>
        <rFont val="Arial"/>
        <family val="2"/>
      </rPr>
      <t>AUTHORIZED SIGNATURE</t>
    </r>
    <r>
      <rPr>
        <sz val="7"/>
        <rFont val="Arial"/>
        <family val="2"/>
      </rPr>
      <t xml:space="preserve">
I certify that reimbursement for use of privately owned vehicles is authorized according to the provisions of NE State Statutes sections 81-1014 &amp; 81-1176.</t>
    </r>
  </si>
  <si>
    <t>Line 24 Calc</t>
  </si>
  <si>
    <t>Line 25 Calc</t>
  </si>
  <si>
    <r>
      <t xml:space="preserve">SUPERVISOR or APPROVER SIGNATURE </t>
    </r>
    <r>
      <rPr>
        <sz val="7"/>
        <rFont val="Arial"/>
        <family val="2"/>
      </rPr>
      <t>(approves expenditure of funds)</t>
    </r>
  </si>
  <si>
    <t>25 lines</t>
  </si>
  <si>
    <t>**Revised 4/2/2026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</si>
</sst>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quot;$&quot;\ #,##0"/>
    <numFmt numFmtId="165" formatCode="m/d;@"/>
    <numFmt numFmtId="166" formatCode="0.00_);\(0.00\)"/>
    <numFmt numFmtId="167" formatCode="&quot;$&quot;#,##0.00"/>
    <numFmt numFmtId="168" formatCode="&quot;$&quot;#,##0.000"/>
    <numFmt numFmtId="169" formatCode="#,##0.000_);\(#,##0.000\)"/>
  </numFmts>
  <fonts count="35" x14ac:knownFonts="1">
    <font>
      <sz val="11"/>
      <color theme="1"/>
      <name val="Calibri"/>
      <family val="2"/>
      <scheme val="minor"/>
    </font>
    <font>
      <b/>
      <sz val="10"/>
      <name val="Microsoft Sans Serif"/>
      <family val="2"/>
    </font>
    <font>
      <sz val="10"/>
      <name val="Arial"/>
      <family val="2"/>
    </font>
    <font>
      <b/>
      <sz val="10"/>
      <name val="Arial"/>
      <family val="2"/>
    </font>
    <font>
      <sz val="10"/>
      <name val="Microsoft Sans Serif"/>
      <family val="2"/>
    </font>
    <font>
      <b/>
      <sz val="9"/>
      <color indexed="81"/>
      <name val="Tahoma"/>
      <family val="2"/>
    </font>
    <font>
      <sz val="9"/>
      <color indexed="81"/>
      <name val="Tahoma"/>
      <family val="2"/>
    </font>
    <font>
      <sz val="11"/>
      <color theme="1"/>
      <name val="Calibri"/>
      <family val="2"/>
      <scheme val="minor"/>
    </font>
    <font>
      <sz val="10"/>
      <name val="Microsoft Sans Serif"/>
      <family val="2"/>
    </font>
    <font>
      <b/>
      <sz val="7"/>
      <name val="Arial"/>
      <family val="2"/>
    </font>
    <font>
      <b/>
      <sz val="22"/>
      <name val="Arial"/>
      <family val="2"/>
    </font>
    <font>
      <b/>
      <sz val="16"/>
      <name val="Arial"/>
      <family val="2"/>
    </font>
    <font>
      <b/>
      <sz val="8"/>
      <name val="Arial"/>
      <family val="2"/>
    </font>
    <font>
      <b/>
      <sz val="8"/>
      <color indexed="8"/>
      <name val="Arial"/>
      <family val="2"/>
    </font>
    <font>
      <sz val="8"/>
      <name val="Arial"/>
      <family val="2"/>
    </font>
    <font>
      <sz val="8"/>
      <color indexed="8"/>
      <name val="Arial"/>
      <family val="2"/>
    </font>
    <font>
      <sz val="10"/>
      <color indexed="8"/>
      <name val="Arial"/>
      <family val="2"/>
    </font>
    <font>
      <sz val="9"/>
      <name val="Arial"/>
      <family val="2"/>
    </font>
    <font>
      <sz val="11"/>
      <name val="Arial"/>
      <family val="2"/>
    </font>
    <font>
      <sz val="7"/>
      <name val="Arial"/>
      <family val="2"/>
    </font>
    <font>
      <b/>
      <sz val="9.5"/>
      <name val="Arial"/>
      <family val="2"/>
    </font>
    <font>
      <b/>
      <u/>
      <sz val="11"/>
      <color theme="1"/>
      <name val="Calibri"/>
      <family val="2"/>
      <scheme val="minor"/>
    </font>
    <font>
      <u/>
      <sz val="11"/>
      <color theme="10"/>
      <name val="Calibri"/>
      <family val="2"/>
      <scheme val="minor"/>
    </font>
    <font>
      <sz val="11"/>
      <color rgb="FFFF0000"/>
      <name val="Calibri"/>
      <family val="2"/>
      <scheme val="minor"/>
    </font>
    <font>
      <i/>
      <sz val="9"/>
      <color rgb="FFFF0000"/>
      <name val="Calibri"/>
      <family val="2"/>
      <scheme val="minor"/>
    </font>
    <font>
      <u/>
      <sz val="16"/>
      <color theme="1"/>
      <name val="Calibri"/>
      <family val="2"/>
      <scheme val="minor"/>
    </font>
    <font>
      <b/>
      <sz val="9"/>
      <name val="Arial"/>
      <family val="2"/>
    </font>
    <font>
      <b/>
      <sz val="14"/>
      <name val="Arial"/>
      <family val="2"/>
    </font>
    <font>
      <b/>
      <sz val="14"/>
      <color rgb="FFFF0000"/>
      <name val="Arial"/>
      <family val="2"/>
    </font>
    <font>
      <b/>
      <i/>
      <sz val="14"/>
      <color rgb="FFFF0000"/>
      <name val="Arial"/>
      <family val="2"/>
    </font>
    <font>
      <b/>
      <i/>
      <u/>
      <sz val="9"/>
      <color rgb="FFFF0000"/>
      <name val="Calibri"/>
      <family val="2"/>
      <scheme val="minor"/>
    </font>
    <font>
      <i/>
      <u/>
      <sz val="9"/>
      <color theme="1"/>
      <name val="Calibri"/>
      <family val="2"/>
      <scheme val="minor"/>
    </font>
    <font>
      <u/>
      <sz val="11"/>
      <color theme="1"/>
      <name val="Calibri"/>
      <family val="2"/>
      <scheme val="minor"/>
    </font>
    <font>
      <b/>
      <sz val="11"/>
      <color rgb="FFFF0000"/>
      <name val="Calibri"/>
      <family val="2"/>
      <scheme val="minor"/>
    </font>
    <font>
      <sz val="8"/>
      <color rgb="FFFF0000"/>
      <name val="Calibri"/>
      <family val="2"/>
      <scheme val="minor"/>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27">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9"/>
      </right>
      <top style="thin">
        <color indexed="64"/>
      </top>
      <bottom style="thin">
        <color indexed="64"/>
      </bottom>
      <diagonal/>
    </border>
    <border>
      <left style="medium">
        <color indexed="9"/>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5">
    <xf numFmtId="0" fontId="0" fillId="0" borderId="0"/>
    <xf numFmtId="43" fontId="7" fillId="0" borderId="0" applyFont="0" applyFill="0" applyBorder="0" applyAlignment="0" applyProtection="0"/>
    <xf numFmtId="0" fontId="22" fillId="0" borderId="0" applyNumberForma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254">
    <xf numFmtId="0" fontId="0" fillId="0" borderId="0" xfId="0"/>
    <xf numFmtId="0" fontId="1" fillId="0" borderId="1" xfId="0" applyFont="1" applyBorder="1" applyAlignment="1">
      <alignment horizontal="left" vertical="center"/>
    </xf>
    <xf numFmtId="0" fontId="0" fillId="0" borderId="2" xfId="0" applyBorder="1"/>
    <xf numFmtId="0" fontId="2" fillId="0" borderId="4" xfId="0" applyFont="1" applyBorder="1" applyAlignment="1">
      <alignment wrapText="1"/>
    </xf>
    <xf numFmtId="0" fontId="4" fillId="0" borderId="3" xfId="0" applyFont="1" applyBorder="1" applyAlignment="1">
      <alignment horizontal="left" vertical="top"/>
    </xf>
    <xf numFmtId="0" fontId="4" fillId="0" borderId="4" xfId="0" applyFont="1" applyBorder="1" applyAlignment="1">
      <alignment horizontal="left" vertical="top" wrapText="1"/>
    </xf>
    <xf numFmtId="0" fontId="0" fillId="0" borderId="5" xfId="0" applyBorder="1"/>
    <xf numFmtId="0" fontId="0" fillId="0" borderId="0" xfId="0" pivotButton="1"/>
    <xf numFmtId="0" fontId="0" fillId="0" borderId="0" xfId="0" applyAlignment="1">
      <alignment horizontal="left"/>
    </xf>
    <xf numFmtId="0" fontId="0" fillId="0" borderId="0" xfId="0" applyAlignment="1">
      <alignment horizontal="left" indent="1"/>
    </xf>
    <xf numFmtId="0" fontId="1" fillId="0" borderId="4" xfId="0" applyFont="1" applyBorder="1" applyAlignment="1">
      <alignment horizontal="left" vertical="center"/>
    </xf>
    <xf numFmtId="164" fontId="2" fillId="0" borderId="4" xfId="0" applyNumberFormat="1" applyFont="1" applyBorder="1"/>
    <xf numFmtId="164" fontId="4" fillId="0" borderId="4" xfId="0" applyNumberFormat="1" applyFont="1" applyBorder="1" applyAlignment="1">
      <alignment horizontal="right" vertical="top"/>
    </xf>
    <xf numFmtId="0" fontId="8" fillId="0" borderId="3" xfId="0" applyFont="1" applyBorder="1" applyAlignment="1">
      <alignment horizontal="left" vertical="top"/>
    </xf>
    <xf numFmtId="0" fontId="8" fillId="0" borderId="4" xfId="0" applyFont="1" applyBorder="1" applyAlignment="1">
      <alignment horizontal="left" vertical="top" wrapText="1"/>
    </xf>
    <xf numFmtId="164" fontId="8" fillId="0" borderId="4" xfId="0" applyNumberFormat="1" applyFont="1" applyBorder="1" applyAlignment="1">
      <alignment horizontal="right" vertical="top"/>
    </xf>
    <xf numFmtId="0" fontId="12" fillId="2" borderId="4" xfId="0" applyFont="1" applyFill="1" applyBorder="1" applyAlignment="1">
      <alignment horizontal="center" wrapText="1"/>
    </xf>
    <xf numFmtId="0" fontId="12" fillId="2" borderId="4" xfId="0" applyFont="1" applyFill="1" applyBorder="1" applyAlignment="1">
      <alignment horizontal="center"/>
    </xf>
    <xf numFmtId="0" fontId="12" fillId="2" borderId="7"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2" fillId="0" borderId="16" xfId="0" applyFont="1" applyBorder="1" applyAlignment="1" applyProtection="1">
      <alignment wrapText="1"/>
      <protection locked="0"/>
    </xf>
    <xf numFmtId="0" fontId="2" fillId="0" borderId="4" xfId="0" applyFont="1" applyBorder="1" applyAlignment="1" applyProtection="1">
      <alignment wrapText="1"/>
      <protection locked="0"/>
    </xf>
    <xf numFmtId="0" fontId="2" fillId="0" borderId="4" xfId="0" applyFont="1" applyBorder="1" applyAlignment="1" applyProtection="1">
      <alignment horizontal="left" wrapText="1"/>
      <protection locked="0"/>
    </xf>
    <xf numFmtId="0" fontId="2" fillId="0" borderId="4" xfId="0" applyFont="1" applyBorder="1" applyAlignment="1">
      <alignment horizontal="left" vertical="top" wrapText="1"/>
    </xf>
    <xf numFmtId="0" fontId="0" fillId="0" borderId="0" xfId="0" applyAlignment="1">
      <alignment horizontal="left" indent="2"/>
    </xf>
    <xf numFmtId="0" fontId="0" fillId="0" borderId="0" xfId="0" applyAlignment="1">
      <alignment horizontal="left" indent="3"/>
    </xf>
    <xf numFmtId="164" fontId="0" fillId="0" borderId="0" xfId="0" applyNumberFormat="1" applyAlignment="1">
      <alignment horizontal="left" indent="4"/>
    </xf>
    <xf numFmtId="0" fontId="0" fillId="0" borderId="4" xfId="0" applyBorder="1" applyProtection="1">
      <protection locked="0"/>
    </xf>
    <xf numFmtId="0" fontId="14" fillId="0" borderId="9" xfId="0" applyFont="1" applyBorder="1" applyAlignment="1" applyProtection="1">
      <alignment horizontal="left" vertical="top"/>
      <protection locked="0"/>
    </xf>
    <xf numFmtId="0" fontId="20" fillId="2" borderId="4" xfId="0" applyFont="1" applyFill="1" applyBorder="1" applyAlignment="1" applyProtection="1">
      <alignment vertical="center" wrapText="1"/>
      <protection locked="0"/>
    </xf>
    <xf numFmtId="0" fontId="19" fillId="4" borderId="4" xfId="0" applyFont="1" applyFill="1" applyBorder="1" applyAlignment="1" applyProtection="1">
      <alignment vertical="center" wrapText="1"/>
      <protection locked="0"/>
    </xf>
    <xf numFmtId="44" fontId="0" fillId="0" borderId="0" xfId="0" applyNumberFormat="1"/>
    <xf numFmtId="0" fontId="18" fillId="0" borderId="2" xfId="0" applyFont="1" applyBorder="1" applyAlignment="1" applyProtection="1">
      <alignment horizontal="left"/>
      <protection locked="0"/>
    </xf>
    <xf numFmtId="0" fontId="14" fillId="0" borderId="10" xfId="0" applyFont="1" applyBorder="1" applyAlignment="1" applyProtection="1">
      <alignment horizontal="left" vertical="top"/>
      <protection locked="0"/>
    </xf>
    <xf numFmtId="0" fontId="18" fillId="0" borderId="9" xfId="0" applyFont="1" applyBorder="1" applyAlignment="1" applyProtection="1">
      <alignment horizontal="left"/>
      <protection locked="0"/>
    </xf>
    <xf numFmtId="0" fontId="17" fillId="0" borderId="2" xfId="0" applyFont="1" applyBorder="1" applyAlignment="1" applyProtection="1">
      <alignment horizontal="left" vertical="top"/>
      <protection locked="0"/>
    </xf>
    <xf numFmtId="0" fontId="17" fillId="0" borderId="0" xfId="0" applyFont="1" applyAlignment="1" applyProtection="1">
      <alignment horizontal="left" vertical="top"/>
      <protection locked="0"/>
    </xf>
    <xf numFmtId="0" fontId="14" fillId="0" borderId="11" xfId="0" applyFont="1" applyBorder="1" applyAlignment="1" applyProtection="1">
      <alignment horizontal="left" vertical="top"/>
      <protection locked="0"/>
    </xf>
    <xf numFmtId="0" fontId="0" fillId="0" borderId="0" xfId="0" applyProtection="1">
      <protection hidden="1"/>
    </xf>
    <xf numFmtId="0" fontId="0" fillId="5" borderId="0" xfId="0" applyFill="1" applyProtection="1">
      <protection hidden="1"/>
    </xf>
    <xf numFmtId="0" fontId="0" fillId="6" borderId="0" xfId="0" applyFill="1" applyProtection="1">
      <protection hidden="1"/>
    </xf>
    <xf numFmtId="9" fontId="0" fillId="6" borderId="0" xfId="0" applyNumberFormat="1" applyFill="1" applyProtection="1">
      <protection hidden="1"/>
    </xf>
    <xf numFmtId="0" fontId="0" fillId="0" borderId="4" xfId="0" applyBorder="1" applyProtection="1">
      <protection hidden="1"/>
    </xf>
    <xf numFmtId="167" fontId="0" fillId="0" borderId="4" xfId="0" applyNumberFormat="1" applyBorder="1" applyProtection="1">
      <protection hidden="1"/>
    </xf>
    <xf numFmtId="0" fontId="0" fillId="6" borderId="0" xfId="0" applyFill="1" applyAlignment="1" applyProtection="1">
      <alignment horizontal="center"/>
      <protection hidden="1"/>
    </xf>
    <xf numFmtId="0" fontId="0" fillId="6" borderId="2" xfId="0" applyFill="1" applyBorder="1" applyProtection="1">
      <protection hidden="1"/>
    </xf>
    <xf numFmtId="0" fontId="0" fillId="0" borderId="4" xfId="1" applyNumberFormat="1" applyFont="1" applyBorder="1" applyProtection="1">
      <protection hidden="1"/>
    </xf>
    <xf numFmtId="0" fontId="0" fillId="0" borderId="16" xfId="0" applyBorder="1" applyProtection="1">
      <protection hidden="1"/>
    </xf>
    <xf numFmtId="0" fontId="24" fillId="0" borderId="0" xfId="0" applyFont="1" applyAlignment="1" applyProtection="1">
      <alignment horizontal="center"/>
      <protection hidden="1"/>
    </xf>
    <xf numFmtId="0" fontId="22" fillId="0" borderId="0" xfId="2" applyAlignment="1" applyProtection="1">
      <alignment horizontal="left" vertical="center" indent="15"/>
      <protection hidden="1"/>
    </xf>
    <xf numFmtId="0" fontId="0" fillId="0" borderId="4" xfId="0" applyBorder="1" applyAlignment="1" applyProtection="1">
      <alignment horizontal="center"/>
      <protection locked="0"/>
    </xf>
    <xf numFmtId="44" fontId="0" fillId="0" borderId="4" xfId="3" applyFont="1" applyBorder="1" applyProtection="1">
      <protection locked="0"/>
    </xf>
    <xf numFmtId="0" fontId="25" fillId="0" borderId="0" xfId="0" applyFont="1" applyAlignment="1" applyProtection="1">
      <alignment vertical="center"/>
      <protection hidden="1"/>
    </xf>
    <xf numFmtId="0" fontId="0" fillId="0" borderId="0" xfId="0" applyAlignment="1" applyProtection="1">
      <alignment vertical="center"/>
      <protection hidden="1"/>
    </xf>
    <xf numFmtId="167" fontId="0" fillId="0" borderId="0" xfId="0" applyNumberFormat="1" applyProtection="1">
      <protection hidden="1"/>
    </xf>
    <xf numFmtId="0" fontId="0" fillId="0" borderId="18" xfId="0" applyBorder="1" applyAlignment="1" applyProtection="1">
      <alignment horizontal="left" vertical="center"/>
      <protection hidden="1"/>
    </xf>
    <xf numFmtId="0" fontId="0" fillId="0" borderId="19" xfId="0" applyBorder="1" applyProtection="1">
      <protection hidden="1"/>
    </xf>
    <xf numFmtId="0" fontId="0" fillId="0" borderId="18" xfId="0" applyBorder="1" applyAlignment="1" applyProtection="1">
      <alignment vertical="center"/>
      <protection hidden="1"/>
    </xf>
    <xf numFmtId="0" fontId="22" fillId="0" borderId="0" xfId="2" applyProtection="1">
      <protection hidden="1"/>
    </xf>
    <xf numFmtId="0" fontId="9" fillId="2" borderId="4" xfId="0" applyFont="1" applyFill="1" applyBorder="1" applyAlignment="1" applyProtection="1">
      <alignment horizontal="center" vertical="justify"/>
      <protection locked="0"/>
    </xf>
    <xf numFmtId="0" fontId="9" fillId="2" borderId="4" xfId="0" applyFont="1" applyFill="1" applyBorder="1" applyAlignment="1" applyProtection="1">
      <alignment horizontal="center"/>
      <protection locked="0"/>
    </xf>
    <xf numFmtId="0" fontId="0" fillId="0" borderId="0" xfId="0" applyProtection="1">
      <protection locked="0"/>
    </xf>
    <xf numFmtId="0" fontId="2" fillId="0" borderId="4" xfId="0" applyFont="1" applyBorder="1" applyAlignment="1" applyProtection="1">
      <alignment horizontal="left" vertical="top"/>
      <protection locked="0"/>
    </xf>
    <xf numFmtId="0" fontId="2" fillId="0" borderId="4" xfId="0" applyFont="1" applyBorder="1" applyAlignment="1" applyProtection="1">
      <alignment horizontal="left"/>
      <protection locked="0"/>
    </xf>
    <xf numFmtId="0" fontId="3" fillId="3" borderId="4" xfId="0" applyFont="1" applyFill="1" applyBorder="1" applyProtection="1">
      <protection locked="0"/>
    </xf>
    <xf numFmtId="43" fontId="3" fillId="2" borderId="15" xfId="0" applyNumberFormat="1" applyFont="1" applyFill="1" applyBorder="1" applyAlignment="1" applyProtection="1">
      <alignment horizontal="center"/>
      <protection locked="0"/>
    </xf>
    <xf numFmtId="43" fontId="2" fillId="0" borderId="16" xfId="1" applyFont="1" applyBorder="1" applyProtection="1">
      <protection hidden="1"/>
    </xf>
    <xf numFmtId="43" fontId="2" fillId="2" borderId="16" xfId="0" applyNumberFormat="1" applyFont="1" applyFill="1" applyBorder="1" applyProtection="1">
      <protection hidden="1"/>
    </xf>
    <xf numFmtId="43" fontId="2" fillId="0" borderId="16" xfId="0" applyNumberFormat="1" applyFont="1" applyBorder="1" applyProtection="1">
      <protection hidden="1"/>
    </xf>
    <xf numFmtId="0" fontId="2" fillId="2" borderId="4" xfId="0" applyFont="1" applyFill="1" applyBorder="1" applyAlignment="1" applyProtection="1">
      <alignment horizontal="right"/>
      <protection hidden="1"/>
    </xf>
    <xf numFmtId="0" fontId="2" fillId="2" borderId="16" xfId="0" applyFont="1" applyFill="1" applyBorder="1" applyAlignment="1" applyProtection="1">
      <alignment horizontal="right"/>
      <protection hidden="1"/>
    </xf>
    <xf numFmtId="0" fontId="14" fillId="2" borderId="0" xfId="0" applyFont="1" applyFill="1" applyProtection="1">
      <protection hidden="1"/>
    </xf>
    <xf numFmtId="1" fontId="2" fillId="0" borderId="16" xfId="0" applyNumberFormat="1" applyFont="1" applyBorder="1" applyAlignment="1" applyProtection="1">
      <alignment horizontal="center"/>
      <protection locked="0"/>
    </xf>
    <xf numFmtId="168" fontId="0" fillId="6" borderId="0" xfId="0" applyNumberFormat="1" applyFill="1" applyAlignment="1" applyProtection="1">
      <alignment horizontal="center"/>
      <protection hidden="1"/>
    </xf>
    <xf numFmtId="0" fontId="30" fillId="0" borderId="0" xfId="0" applyFont="1" applyProtection="1">
      <protection hidden="1"/>
    </xf>
    <xf numFmtId="0" fontId="31" fillId="0" borderId="0" xfId="0" applyFont="1" applyProtection="1">
      <protection hidden="1"/>
    </xf>
    <xf numFmtId="0" fontId="32" fillId="0" borderId="0" xfId="0" applyFont="1" applyProtection="1">
      <protection hidden="1"/>
    </xf>
    <xf numFmtId="169" fontId="2" fillId="0" borderId="16" xfId="0" applyNumberFormat="1" applyFont="1" applyBorder="1" applyProtection="1">
      <protection hidden="1"/>
    </xf>
    <xf numFmtId="0" fontId="23" fillId="0" borderId="0" xfId="0" applyFont="1" applyProtection="1">
      <protection hidden="1"/>
    </xf>
    <xf numFmtId="0" fontId="2" fillId="0" borderId="3" xfId="0" applyFont="1" applyBorder="1"/>
    <xf numFmtId="0" fontId="14" fillId="2" borderId="12"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0" fillId="0" borderId="0" xfId="0" applyAlignment="1" applyProtection="1">
      <alignment vertical="center"/>
      <protection locked="0"/>
    </xf>
    <xf numFmtId="1" fontId="26" fillId="2" borderId="8" xfId="0" applyNumberFormat="1" applyFont="1" applyFill="1" applyBorder="1" applyAlignment="1">
      <alignment horizontal="center" vertical="center"/>
    </xf>
    <xf numFmtId="0" fontId="13" fillId="2" borderId="0" xfId="0" applyFont="1" applyFill="1" applyAlignment="1">
      <alignment horizontal="center" vertical="center"/>
    </xf>
    <xf numFmtId="0" fontId="13" fillId="2" borderId="7" xfId="0" applyFont="1" applyFill="1" applyBorder="1" applyAlignment="1">
      <alignment horizontal="center" vertical="center"/>
    </xf>
    <xf numFmtId="0" fontId="14" fillId="2" borderId="7" xfId="0" applyFont="1" applyFill="1" applyBorder="1" applyAlignment="1">
      <alignment horizontal="center" vertical="center" wrapText="1"/>
    </xf>
    <xf numFmtId="0" fontId="0" fillId="0" borderId="3" xfId="0" applyBorder="1" applyAlignment="1" applyProtection="1">
      <alignment horizontal="center"/>
      <protection locked="0"/>
    </xf>
    <xf numFmtId="9" fontId="0" fillId="6" borderId="0" xfId="4" applyFont="1" applyFill="1" applyAlignment="1" applyProtection="1">
      <alignment horizontal="center"/>
      <protection hidden="1"/>
    </xf>
    <xf numFmtId="165" fontId="2" fillId="0" borderId="16" xfId="0" applyNumberFormat="1" applyFont="1" applyBorder="1" applyAlignment="1" applyProtection="1">
      <alignment horizontal="center" wrapText="1"/>
      <protection locked="0"/>
    </xf>
    <xf numFmtId="49" fontId="2" fillId="0" borderId="16" xfId="0" applyNumberFormat="1" applyFont="1" applyBorder="1" applyAlignment="1" applyProtection="1">
      <alignment wrapText="1"/>
      <protection locked="0"/>
    </xf>
    <xf numFmtId="20" fontId="2" fillId="0" borderId="16" xfId="0" applyNumberFormat="1" applyFont="1" applyBorder="1" applyAlignment="1" applyProtection="1">
      <alignment wrapText="1"/>
      <protection locked="0"/>
    </xf>
    <xf numFmtId="20" fontId="2" fillId="0" borderId="16" xfId="0" applyNumberFormat="1" applyFont="1" applyBorder="1" applyAlignment="1" applyProtection="1">
      <alignment wrapText="1"/>
      <protection hidden="1"/>
    </xf>
    <xf numFmtId="165" fontId="2" fillId="0" borderId="5" xfId="0" applyNumberFormat="1" applyFont="1" applyBorder="1" applyAlignment="1" applyProtection="1">
      <alignment horizontal="center" wrapText="1"/>
      <protection locked="0"/>
    </xf>
    <xf numFmtId="49" fontId="2" fillId="0" borderId="3" xfId="0" applyNumberFormat="1" applyFont="1" applyBorder="1" applyAlignment="1" applyProtection="1">
      <alignment wrapText="1"/>
      <protection locked="0"/>
    </xf>
    <xf numFmtId="49" fontId="2" fillId="0" borderId="4" xfId="0" applyNumberFormat="1" applyFont="1" applyBorder="1" applyAlignment="1" applyProtection="1">
      <alignment wrapText="1"/>
      <protection locked="0"/>
    </xf>
    <xf numFmtId="165" fontId="2" fillId="0" borderId="4" xfId="0" applyNumberFormat="1" applyFont="1" applyBorder="1" applyAlignment="1" applyProtection="1">
      <alignment horizontal="center" wrapText="1"/>
      <protection locked="0"/>
    </xf>
    <xf numFmtId="43" fontId="2" fillId="0" borderId="16" xfId="0" applyNumberFormat="1" applyFont="1" applyBorder="1" applyAlignment="1" applyProtection="1">
      <alignment horizontal="center" wrapText="1"/>
      <protection locked="0"/>
    </xf>
    <xf numFmtId="43" fontId="2" fillId="0" borderId="4" xfId="0" applyNumberFormat="1" applyFont="1" applyBorder="1" applyAlignment="1" applyProtection="1">
      <alignment horizontal="center" wrapText="1"/>
      <protection locked="0"/>
    </xf>
    <xf numFmtId="166" fontId="2" fillId="0" borderId="16" xfId="0" applyNumberFormat="1" applyFont="1" applyBorder="1" applyAlignment="1" applyProtection="1">
      <alignment horizontal="left" wrapText="1"/>
      <protection locked="0"/>
    </xf>
    <xf numFmtId="166" fontId="2" fillId="0" borderId="4" xfId="0" applyNumberFormat="1" applyFont="1" applyBorder="1" applyAlignment="1" applyProtection="1">
      <alignment horizontal="left" wrapText="1"/>
      <protection locked="0"/>
    </xf>
    <xf numFmtId="16" fontId="2" fillId="0" borderId="4" xfId="0" applyNumberFormat="1" applyFont="1" applyBorder="1" applyAlignment="1" applyProtection="1">
      <alignment wrapText="1"/>
      <protection locked="0"/>
    </xf>
    <xf numFmtId="43" fontId="2" fillId="2" borderId="16" xfId="1" applyFont="1" applyFill="1" applyBorder="1" applyProtection="1">
      <protection hidden="1"/>
    </xf>
    <xf numFmtId="0" fontId="34" fillId="0" borderId="0" xfId="0" applyFont="1" applyProtection="1">
      <protection hidden="1"/>
    </xf>
    <xf numFmtId="20" fontId="2" fillId="0" borderId="16" xfId="0" applyNumberFormat="1" applyFont="1" applyBorder="1" applyAlignment="1" applyProtection="1">
      <alignment horizontal="center" vertical="center"/>
      <protection locked="0" hidden="1"/>
      <extLst>
        <ext xmlns:xfpb="http://schemas.microsoft.com/office/spreadsheetml/2022/featurepropertybag" uri="{C7286773-470A-42A8-94C5-96B5CB345126}">
          <xfpb:xfComplement i="0"/>
        </ext>
      </extLst>
    </xf>
    <xf numFmtId="0" fontId="18" fillId="0" borderId="11" xfId="0" applyFont="1" applyBorder="1" applyAlignment="1" applyProtection="1">
      <alignment horizontal="left"/>
      <protection locked="0"/>
    </xf>
    <xf numFmtId="0" fontId="9" fillId="2" borderId="5" xfId="0" applyFont="1" applyFill="1" applyBorder="1" applyAlignment="1" applyProtection="1">
      <alignment horizontal="center" vertical="justify"/>
      <protection locked="0"/>
    </xf>
    <xf numFmtId="0" fontId="9" fillId="2" borderId="3" xfId="0" applyFont="1" applyFill="1" applyBorder="1" applyAlignment="1" applyProtection="1">
      <alignment horizontal="center" vertical="justify"/>
      <protection locked="0"/>
    </xf>
    <xf numFmtId="0" fontId="10" fillId="0" borderId="11" xfId="0" applyFont="1" applyBorder="1" applyAlignment="1" applyProtection="1">
      <alignment horizontal="center" wrapText="1"/>
      <protection locked="0"/>
    </xf>
    <xf numFmtId="0" fontId="10" fillId="0" borderId="0" xfId="0" applyFont="1" applyAlignment="1" applyProtection="1">
      <alignment horizontal="center" wrapText="1"/>
      <protection locked="0"/>
    </xf>
    <xf numFmtId="0" fontId="9" fillId="2" borderId="5" xfId="0" applyFont="1" applyFill="1" applyBorder="1" applyAlignment="1" applyProtection="1">
      <alignment horizontal="center"/>
      <protection locked="0"/>
    </xf>
    <xf numFmtId="0" fontId="9" fillId="2" borderId="3" xfId="0" applyFont="1" applyFill="1" applyBorder="1" applyAlignment="1" applyProtection="1">
      <alignment horizontal="center"/>
      <protection locked="0"/>
    </xf>
    <xf numFmtId="0" fontId="2" fillId="0" borderId="5" xfId="0" applyFont="1" applyBorder="1" applyAlignment="1" applyProtection="1">
      <alignment horizontal="left" vertical="top"/>
      <protection locked="0"/>
    </xf>
    <xf numFmtId="0" fontId="2" fillId="0" borderId="3" xfId="0" applyFont="1" applyBorder="1" applyAlignment="1" applyProtection="1">
      <alignment horizontal="left" vertical="top"/>
      <protection locked="0"/>
    </xf>
    <xf numFmtId="0" fontId="11" fillId="0" borderId="12"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4" fillId="2" borderId="8"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7" xfId="0" applyFont="1" applyFill="1" applyBorder="1" applyAlignment="1">
      <alignment horizontal="center" wrapText="1"/>
    </xf>
    <xf numFmtId="0" fontId="14" fillId="2" borderId="16" xfId="0" applyFont="1" applyFill="1" applyBorder="1" applyAlignment="1">
      <alignment horizontal="center" wrapText="1"/>
    </xf>
    <xf numFmtId="0" fontId="15" fillId="2" borderId="12" xfId="0" applyFont="1" applyFill="1" applyBorder="1" applyAlignment="1">
      <alignment horizontal="center" vertical="center"/>
    </xf>
    <xf numFmtId="0" fontId="15" fillId="2" borderId="1"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2" fillId="2" borderId="11" xfId="0" applyFont="1" applyFill="1" applyBorder="1" applyAlignment="1">
      <alignment horizontal="center"/>
    </xf>
    <xf numFmtId="0" fontId="12" fillId="2" borderId="9" xfId="0" applyFont="1" applyFill="1" applyBorder="1" applyAlignment="1">
      <alignment horizontal="center"/>
    </xf>
    <xf numFmtId="0" fontId="13" fillId="2" borderId="13" xfId="0" applyFont="1" applyFill="1" applyBorder="1" applyAlignment="1">
      <alignment horizontal="center"/>
    </xf>
    <xf numFmtId="0" fontId="13" fillId="2" borderId="14" xfId="0" applyFont="1" applyFill="1" applyBorder="1" applyAlignment="1">
      <alignment horizontal="center"/>
    </xf>
    <xf numFmtId="0" fontId="12" fillId="2" borderId="5" xfId="0" applyFont="1" applyFill="1" applyBorder="1" applyAlignment="1">
      <alignment horizontal="center"/>
    </xf>
    <xf numFmtId="0" fontId="12" fillId="2" borderId="17" xfId="0" applyFont="1" applyFill="1" applyBorder="1" applyAlignment="1">
      <alignment horizontal="center"/>
    </xf>
    <xf numFmtId="0" fontId="12" fillId="2" borderId="3" xfId="0" applyFont="1" applyFill="1" applyBorder="1" applyAlignment="1">
      <alignment horizontal="center"/>
    </xf>
    <xf numFmtId="0" fontId="13" fillId="2" borderId="4" xfId="0" applyFont="1" applyFill="1" applyBorder="1" applyAlignment="1">
      <alignment horizontal="center"/>
    </xf>
    <xf numFmtId="0" fontId="13" fillId="2" borderId="5" xfId="0" applyFont="1" applyFill="1" applyBorder="1" applyAlignment="1">
      <alignment horizontal="center"/>
    </xf>
    <xf numFmtId="0" fontId="2" fillId="0" borderId="5" xfId="0" applyFont="1" applyBorder="1" applyAlignment="1" applyProtection="1">
      <alignment horizontal="left" wrapText="1"/>
      <protection locked="0"/>
    </xf>
    <xf numFmtId="0" fontId="2" fillId="0" borderId="3" xfId="0" applyFont="1" applyBorder="1" applyAlignment="1" applyProtection="1">
      <alignment horizontal="left" wrapText="1"/>
      <protection locked="0"/>
    </xf>
    <xf numFmtId="0" fontId="16" fillId="0" borderId="5" xfId="0" applyFont="1" applyBorder="1" applyAlignment="1" applyProtection="1">
      <alignment horizontal="left" wrapText="1"/>
      <protection locked="0"/>
    </xf>
    <xf numFmtId="0" fontId="16" fillId="0" borderId="3" xfId="0" applyFont="1" applyBorder="1" applyAlignment="1" applyProtection="1">
      <alignment horizontal="left" wrapText="1"/>
      <protection locked="0"/>
    </xf>
    <xf numFmtId="16" fontId="2" fillId="0" borderId="5" xfId="0" applyNumberFormat="1" applyFont="1" applyBorder="1" applyAlignment="1" applyProtection="1">
      <alignment horizontal="left" wrapText="1"/>
      <protection locked="0"/>
    </xf>
    <xf numFmtId="16" fontId="2" fillId="0" borderId="3" xfId="0" applyNumberFormat="1" applyFont="1" applyBorder="1" applyAlignment="1" applyProtection="1">
      <alignment horizontal="left" wrapText="1"/>
      <protection locked="0"/>
    </xf>
    <xf numFmtId="0" fontId="14" fillId="0" borderId="5" xfId="0" applyFont="1" applyBorder="1" applyProtection="1">
      <protection locked="0"/>
    </xf>
    <xf numFmtId="0" fontId="14" fillId="0" borderId="17" xfId="0" applyFont="1" applyBorder="1" applyProtection="1">
      <protection locked="0"/>
    </xf>
    <xf numFmtId="0" fontId="14" fillId="0" borderId="3" xfId="0" applyFont="1" applyBorder="1" applyProtection="1">
      <protection locked="0"/>
    </xf>
    <xf numFmtId="0" fontId="2" fillId="2" borderId="5" xfId="0" applyFont="1" applyFill="1" applyBorder="1" applyAlignment="1" applyProtection="1">
      <alignment horizontal="center"/>
      <protection hidden="1"/>
    </xf>
    <xf numFmtId="0" fontId="2" fillId="2" borderId="17" xfId="0" applyFont="1" applyFill="1" applyBorder="1" applyAlignment="1" applyProtection="1">
      <alignment horizontal="center"/>
      <protection hidden="1"/>
    </xf>
    <xf numFmtId="0" fontId="2" fillId="2" borderId="3" xfId="0" applyFont="1" applyFill="1" applyBorder="1" applyAlignment="1" applyProtection="1">
      <alignment horizontal="center"/>
      <protection hidden="1"/>
    </xf>
    <xf numFmtId="43" fontId="3" fillId="2" borderId="8" xfId="0" applyNumberFormat="1" applyFont="1" applyFill="1" applyBorder="1" applyAlignment="1" applyProtection="1">
      <alignment horizontal="center"/>
      <protection locked="0"/>
    </xf>
    <xf numFmtId="43" fontId="3" fillId="2" borderId="6" xfId="0" applyNumberFormat="1" applyFont="1" applyFill="1" applyBorder="1" applyAlignment="1" applyProtection="1">
      <alignment horizontal="center"/>
      <protection locked="0"/>
    </xf>
    <xf numFmtId="0" fontId="2" fillId="0" borderId="5" xfId="0" applyFont="1" applyBorder="1" applyAlignment="1" applyProtection="1">
      <alignment wrapText="1"/>
      <protection locked="0"/>
    </xf>
    <xf numFmtId="0" fontId="2" fillId="0" borderId="17" xfId="0" applyFont="1" applyBorder="1" applyAlignment="1" applyProtection="1">
      <alignment wrapText="1"/>
      <protection locked="0"/>
    </xf>
    <xf numFmtId="49" fontId="2" fillId="0" borderId="5" xfId="0" applyNumberFormat="1" applyFont="1" applyBorder="1" applyAlignment="1" applyProtection="1">
      <alignment horizontal="left"/>
      <protection locked="0"/>
    </xf>
    <xf numFmtId="49" fontId="2" fillId="0" borderId="17" xfId="0" applyNumberFormat="1" applyFont="1" applyBorder="1" applyAlignment="1" applyProtection="1">
      <alignment horizontal="left"/>
      <protection locked="0"/>
    </xf>
    <xf numFmtId="49" fontId="2" fillId="0" borderId="3" xfId="0" applyNumberFormat="1" applyFont="1" applyBorder="1" applyAlignment="1" applyProtection="1">
      <alignment horizontal="left"/>
      <protection locked="0"/>
    </xf>
    <xf numFmtId="43" fontId="2" fillId="0" borderId="5" xfId="0" applyNumberFormat="1" applyFont="1" applyBorder="1" applyAlignment="1" applyProtection="1">
      <alignment horizontal="left"/>
      <protection locked="0"/>
    </xf>
    <xf numFmtId="43" fontId="2" fillId="0" borderId="3" xfId="0" applyNumberFormat="1" applyFont="1" applyBorder="1" applyAlignment="1" applyProtection="1">
      <alignment horizontal="left"/>
      <protection locked="0"/>
    </xf>
    <xf numFmtId="43" fontId="3" fillId="2" borderId="10" xfId="0" applyNumberFormat="1" applyFont="1" applyFill="1" applyBorder="1" applyAlignment="1" applyProtection="1">
      <alignment horizontal="center"/>
      <protection locked="0"/>
    </xf>
    <xf numFmtId="0" fontId="2" fillId="0" borderId="3" xfId="0" applyFont="1" applyBorder="1" applyAlignment="1" applyProtection="1">
      <alignment wrapText="1"/>
      <protection locked="0"/>
    </xf>
    <xf numFmtId="0" fontId="14" fillId="0" borderId="8" xfId="0" applyFont="1" applyBorder="1" applyAlignment="1" applyProtection="1">
      <alignment horizontal="center" vertical="top" wrapText="1"/>
      <protection locked="0"/>
    </xf>
    <xf numFmtId="0" fontId="14" fillId="0" borderId="10" xfId="0" applyFont="1" applyBorder="1" applyAlignment="1" applyProtection="1">
      <alignment horizontal="center" vertical="top" wrapText="1"/>
      <protection locked="0"/>
    </xf>
    <xf numFmtId="0" fontId="14" fillId="0" borderId="6" xfId="0" applyFont="1" applyBorder="1" applyAlignment="1" applyProtection="1">
      <alignment horizontal="center" vertical="top" wrapText="1"/>
      <protection locked="0"/>
    </xf>
    <xf numFmtId="0" fontId="14" fillId="0" borderId="12" xfId="0" applyFont="1" applyBorder="1" applyAlignment="1" applyProtection="1">
      <alignment horizontal="center" vertical="top" wrapText="1"/>
      <protection locked="0"/>
    </xf>
    <xf numFmtId="0" fontId="14" fillId="0" borderId="2" xfId="0" applyFont="1" applyBorder="1" applyAlignment="1" applyProtection="1">
      <alignment horizontal="center" vertical="top" wrapText="1"/>
      <protection locked="0"/>
    </xf>
    <xf numFmtId="0" fontId="14" fillId="0" borderId="1" xfId="0" applyFont="1" applyBorder="1" applyAlignment="1" applyProtection="1">
      <alignment horizontal="center" vertical="top" wrapText="1"/>
      <protection locked="0"/>
    </xf>
    <xf numFmtId="14" fontId="18" fillId="0" borderId="11" xfId="0" applyNumberFormat="1" applyFont="1" applyBorder="1" applyAlignment="1" applyProtection="1">
      <alignment horizontal="left" vertical="center"/>
      <protection locked="0"/>
    </xf>
    <xf numFmtId="14" fontId="18" fillId="0" borderId="9" xfId="0" applyNumberFormat="1" applyFont="1" applyBorder="1" applyAlignment="1" applyProtection="1">
      <alignment horizontal="left" vertical="center"/>
      <protection locked="0"/>
    </xf>
    <xf numFmtId="0" fontId="18" fillId="0" borderId="12" xfId="0" applyFont="1" applyBorder="1" applyAlignment="1" applyProtection="1">
      <alignment horizontal="left"/>
      <protection locked="0"/>
    </xf>
    <xf numFmtId="0" fontId="18" fillId="0" borderId="2" xfId="0" applyFont="1" applyBorder="1" applyAlignment="1" applyProtection="1">
      <alignment horizontal="left"/>
      <protection locked="0"/>
    </xf>
    <xf numFmtId="0" fontId="18" fillId="0" borderId="1" xfId="0" applyFont="1" applyBorder="1" applyAlignment="1" applyProtection="1">
      <alignment horizontal="left"/>
      <protection locked="0"/>
    </xf>
    <xf numFmtId="0" fontId="14" fillId="0" borderId="8" xfId="0" applyFont="1" applyBorder="1" applyAlignment="1" applyProtection="1">
      <alignment horizontal="left" vertical="top"/>
      <protection locked="0"/>
    </xf>
    <xf numFmtId="0" fontId="14" fillId="0" borderId="10" xfId="0" applyFont="1" applyBorder="1" applyAlignment="1" applyProtection="1">
      <alignment horizontal="left" vertical="top"/>
      <protection locked="0"/>
    </xf>
    <xf numFmtId="0" fontId="14" fillId="0" borderId="6" xfId="0" applyFont="1" applyBorder="1" applyAlignment="1" applyProtection="1">
      <alignment horizontal="left" vertical="top"/>
      <protection locked="0"/>
    </xf>
    <xf numFmtId="0" fontId="14" fillId="0" borderId="8"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7" fillId="2" borderId="5" xfId="0" applyFont="1" applyFill="1" applyBorder="1" applyAlignment="1" applyProtection="1">
      <alignment horizontal="center"/>
      <protection locked="0"/>
    </xf>
    <xf numFmtId="0" fontId="17" fillId="2" borderId="17" xfId="0" applyFont="1" applyFill="1" applyBorder="1" applyAlignment="1" applyProtection="1">
      <alignment horizontal="center"/>
      <protection locked="0"/>
    </xf>
    <xf numFmtId="0" fontId="17" fillId="2" borderId="3" xfId="0" applyFont="1" applyFill="1" applyBorder="1" applyAlignment="1" applyProtection="1">
      <alignment horizontal="center"/>
      <protection locked="0"/>
    </xf>
    <xf numFmtId="0" fontId="18" fillId="0" borderId="12"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17" fillId="0" borderId="8" xfId="0" applyFont="1" applyBorder="1" applyAlignment="1" applyProtection="1">
      <alignment horizontal="left" vertical="top"/>
      <protection locked="0"/>
    </xf>
    <xf numFmtId="0" fontId="17" fillId="0" borderId="10" xfId="0" applyFont="1" applyBorder="1" applyAlignment="1" applyProtection="1">
      <alignment horizontal="left" vertical="top"/>
      <protection locked="0"/>
    </xf>
    <xf numFmtId="0" fontId="17" fillId="0" borderId="6" xfId="0" applyFont="1" applyBorder="1" applyAlignment="1" applyProtection="1">
      <alignment horizontal="left" vertical="top"/>
      <protection locked="0"/>
    </xf>
    <xf numFmtId="0" fontId="19" fillId="0" borderId="5" xfId="0" applyFont="1" applyBorder="1" applyAlignment="1" applyProtection="1">
      <alignment horizontal="left" vertical="top" wrapText="1"/>
      <protection hidden="1"/>
    </xf>
    <xf numFmtId="0" fontId="19" fillId="0" borderId="17" xfId="0" applyFont="1" applyBorder="1" applyAlignment="1" applyProtection="1">
      <alignment horizontal="left" vertical="top" wrapText="1"/>
      <protection hidden="1"/>
    </xf>
    <xf numFmtId="0" fontId="19" fillId="0" borderId="3" xfId="0" applyFont="1" applyBorder="1" applyAlignment="1" applyProtection="1">
      <alignment horizontal="left" vertical="top" wrapText="1"/>
      <protection hidden="1"/>
    </xf>
    <xf numFmtId="0" fontId="19" fillId="0" borderId="8" xfId="0" applyFont="1" applyBorder="1" applyAlignment="1" applyProtection="1">
      <alignment horizontal="left" vertical="top" wrapText="1"/>
      <protection hidden="1"/>
    </xf>
    <xf numFmtId="0" fontId="19" fillId="0" borderId="10" xfId="0" applyFont="1" applyBorder="1" applyAlignment="1" applyProtection="1">
      <alignment horizontal="left" vertical="top" wrapText="1"/>
      <protection hidden="1"/>
    </xf>
    <xf numFmtId="0" fontId="19" fillId="0" borderId="6" xfId="0" applyFont="1" applyBorder="1" applyAlignment="1" applyProtection="1">
      <alignment horizontal="left" vertical="top" wrapText="1"/>
      <protection hidden="1"/>
    </xf>
    <xf numFmtId="0" fontId="19" fillId="0" borderId="11" xfId="0" applyFont="1" applyBorder="1" applyAlignment="1" applyProtection="1">
      <alignment horizontal="left" vertical="top" wrapText="1"/>
      <protection hidden="1"/>
    </xf>
    <xf numFmtId="0" fontId="19" fillId="0" borderId="0" xfId="0" applyFont="1" applyAlignment="1" applyProtection="1">
      <alignment horizontal="left" vertical="top" wrapText="1"/>
      <protection hidden="1"/>
    </xf>
    <xf numFmtId="0" fontId="19" fillId="0" borderId="9" xfId="0" applyFont="1" applyBorder="1" applyAlignment="1" applyProtection="1">
      <alignment horizontal="left" vertical="top" wrapText="1"/>
      <protection hidden="1"/>
    </xf>
    <xf numFmtId="0" fontId="18" fillId="0" borderId="0" xfId="0" applyFont="1" applyAlignment="1" applyProtection="1">
      <alignment horizontal="left"/>
      <protection locked="0"/>
    </xf>
    <xf numFmtId="0" fontId="18" fillId="0" borderId="9" xfId="0" applyFont="1" applyBorder="1" applyAlignment="1" applyProtection="1">
      <alignment horizontal="left"/>
      <protection locked="0"/>
    </xf>
    <xf numFmtId="0" fontId="17" fillId="0" borderId="12" xfId="0" applyFont="1" applyBorder="1" applyAlignment="1" applyProtection="1">
      <alignment horizontal="left" vertical="top"/>
      <protection locked="0"/>
    </xf>
    <xf numFmtId="0" fontId="17" fillId="0" borderId="2" xfId="0" applyFont="1" applyBorder="1" applyAlignment="1" applyProtection="1">
      <alignment horizontal="left" vertical="top"/>
      <protection locked="0"/>
    </xf>
    <xf numFmtId="0" fontId="17" fillId="0" borderId="1" xfId="0" applyFont="1" applyBorder="1" applyAlignment="1" applyProtection="1">
      <alignment horizontal="left" vertical="top"/>
      <protection locked="0"/>
    </xf>
    <xf numFmtId="0" fontId="18" fillId="0" borderId="12" xfId="0" applyFont="1" applyBorder="1" applyAlignment="1" applyProtection="1">
      <alignment horizontal="center" vertical="top"/>
      <protection locked="0"/>
    </xf>
    <xf numFmtId="0" fontId="18" fillId="0" borderId="2" xfId="0" applyFont="1" applyBorder="1" applyAlignment="1" applyProtection="1">
      <alignment horizontal="center" vertical="top"/>
      <protection locked="0"/>
    </xf>
    <xf numFmtId="0" fontId="18" fillId="0" borderId="1" xfId="0" applyFont="1" applyBorder="1" applyAlignment="1" applyProtection="1">
      <alignment horizontal="center" vertical="top"/>
      <protection locked="0"/>
    </xf>
    <xf numFmtId="14" fontId="18" fillId="0" borderId="12" xfId="0" applyNumberFormat="1" applyFont="1" applyBorder="1" applyAlignment="1" applyProtection="1">
      <alignment horizontal="left" vertical="center"/>
      <protection locked="0"/>
    </xf>
    <xf numFmtId="14" fontId="18" fillId="0" borderId="1" xfId="0" applyNumberFormat="1" applyFont="1" applyBorder="1" applyAlignment="1" applyProtection="1">
      <alignment horizontal="left" vertical="center"/>
      <protection locked="0"/>
    </xf>
    <xf numFmtId="0" fontId="17" fillId="0" borderId="11" xfId="0" applyFont="1" applyBorder="1" applyAlignment="1" applyProtection="1">
      <alignment horizontal="left" vertical="top"/>
      <protection locked="0"/>
    </xf>
    <xf numFmtId="0" fontId="17" fillId="0" borderId="0" xfId="0" applyFont="1" applyAlignment="1" applyProtection="1">
      <alignment horizontal="left" vertical="top"/>
      <protection locked="0"/>
    </xf>
    <xf numFmtId="0" fontId="17" fillId="0" borderId="9" xfId="0" applyFont="1" applyBorder="1" applyAlignment="1" applyProtection="1">
      <alignment horizontal="left" vertical="top"/>
      <protection locked="0"/>
    </xf>
    <xf numFmtId="0" fontId="14" fillId="0" borderId="11" xfId="0" applyFont="1" applyBorder="1" applyAlignment="1" applyProtection="1">
      <alignment horizontal="left" vertical="top"/>
      <protection locked="0"/>
    </xf>
    <xf numFmtId="0" fontId="0" fillId="0" borderId="18" xfId="0" applyBorder="1" applyAlignment="1" applyProtection="1">
      <alignment horizontal="center"/>
      <protection hidden="1"/>
    </xf>
    <xf numFmtId="0" fontId="0" fillId="0" borderId="19" xfId="0" applyBorder="1" applyAlignment="1" applyProtection="1">
      <alignment horizontal="center"/>
      <protection hidden="1"/>
    </xf>
    <xf numFmtId="0" fontId="0" fillId="0" borderId="20" xfId="0" applyBorder="1" applyAlignment="1" applyProtection="1">
      <alignment horizontal="center"/>
      <protection hidden="1"/>
    </xf>
    <xf numFmtId="0" fontId="23" fillId="0" borderId="0" xfId="0" applyFont="1" applyAlignment="1" applyProtection="1">
      <alignment horizontal="center"/>
      <protection hidden="1"/>
    </xf>
    <xf numFmtId="0" fontId="23" fillId="0" borderId="5" xfId="0" applyFont="1" applyBorder="1" applyProtection="1">
      <protection hidden="1"/>
    </xf>
    <xf numFmtId="0" fontId="23" fillId="0" borderId="17" xfId="0" applyFont="1" applyBorder="1" applyProtection="1">
      <protection hidden="1"/>
    </xf>
    <xf numFmtId="0" fontId="23" fillId="0" borderId="3" xfId="0" applyFont="1" applyBorder="1" applyProtection="1">
      <protection hidden="1"/>
    </xf>
    <xf numFmtId="0" fontId="0" fillId="6" borderId="0" xfId="0" applyFill="1" applyAlignment="1" applyProtection="1">
      <alignment horizontal="center"/>
      <protection hidden="1"/>
    </xf>
    <xf numFmtId="0" fontId="23" fillId="0" borderId="5" xfId="0" applyFont="1" applyBorder="1" applyAlignment="1" applyProtection="1">
      <alignment horizontal="center"/>
      <protection hidden="1"/>
    </xf>
    <xf numFmtId="0" fontId="23" fillId="0" borderId="17" xfId="0" applyFont="1" applyBorder="1" applyAlignment="1" applyProtection="1">
      <alignment horizontal="center"/>
      <protection hidden="1"/>
    </xf>
    <xf numFmtId="0" fontId="23" fillId="0" borderId="3" xfId="0" applyFont="1" applyBorder="1" applyAlignment="1" applyProtection="1">
      <alignment horizontal="center"/>
      <protection hidden="1"/>
    </xf>
    <xf numFmtId="0" fontId="0" fillId="0" borderId="5" xfId="0" applyBorder="1" applyAlignment="1" applyProtection="1">
      <alignment horizontal="center"/>
      <protection hidden="1"/>
    </xf>
    <xf numFmtId="0" fontId="0" fillId="0" borderId="3" xfId="0" applyBorder="1" applyAlignment="1" applyProtection="1">
      <alignment horizontal="center"/>
      <protection hidden="1"/>
    </xf>
    <xf numFmtId="0" fontId="0" fillId="0" borderId="19" xfId="0" applyBorder="1" applyAlignment="1" applyProtection="1">
      <alignment vertical="center"/>
      <protection hidden="1"/>
    </xf>
    <xf numFmtId="0" fontId="0" fillId="0" borderId="20" xfId="0" applyBorder="1" applyAlignment="1" applyProtection="1">
      <alignment vertical="center"/>
      <protection hidden="1"/>
    </xf>
    <xf numFmtId="0" fontId="0" fillId="0" borderId="19" xfId="0" applyBorder="1" applyAlignment="1" applyProtection="1">
      <alignment vertical="center" wrapText="1"/>
      <protection hidden="1"/>
    </xf>
    <xf numFmtId="0" fontId="0" fillId="0" borderId="20" xfId="0" applyBorder="1" applyAlignment="1" applyProtection="1">
      <alignment vertical="center" wrapText="1"/>
      <protection hidden="1"/>
    </xf>
    <xf numFmtId="0" fontId="0" fillId="0" borderId="21" xfId="0" applyBorder="1" applyAlignment="1" applyProtection="1">
      <alignment wrapText="1"/>
      <protection hidden="1"/>
    </xf>
    <xf numFmtId="0" fontId="0" fillId="0" borderId="25" xfId="0" applyBorder="1" applyAlignment="1" applyProtection="1">
      <alignment wrapText="1"/>
      <protection hidden="1"/>
    </xf>
    <xf numFmtId="0" fontId="0" fillId="0" borderId="22" xfId="0" applyBorder="1" applyAlignment="1" applyProtection="1">
      <alignment wrapText="1"/>
      <protection hidden="1"/>
    </xf>
    <xf numFmtId="0" fontId="0" fillId="0" borderId="23" xfId="0" applyBorder="1" applyAlignment="1" applyProtection="1">
      <alignment wrapText="1"/>
      <protection hidden="1"/>
    </xf>
    <xf numFmtId="0" fontId="0" fillId="0" borderId="26" xfId="0" applyBorder="1" applyAlignment="1" applyProtection="1">
      <alignment wrapText="1"/>
      <protection hidden="1"/>
    </xf>
    <xf numFmtId="0" fontId="0" fillId="0" borderId="24" xfId="0" applyBorder="1" applyAlignment="1" applyProtection="1">
      <alignment wrapText="1"/>
      <protection hidden="1"/>
    </xf>
    <xf numFmtId="0" fontId="0" fillId="0" borderId="21" xfId="0" applyBorder="1" applyAlignment="1" applyProtection="1">
      <alignment horizontal="left" vertical="center" wrapText="1"/>
      <protection hidden="1"/>
    </xf>
    <xf numFmtId="0" fontId="0" fillId="0" borderId="25" xfId="0" applyBorder="1" applyAlignment="1" applyProtection="1">
      <alignment horizontal="left" vertical="center" wrapText="1"/>
      <protection hidden="1"/>
    </xf>
    <xf numFmtId="0" fontId="0" fillId="0" borderId="22" xfId="0" applyBorder="1" applyAlignment="1" applyProtection="1">
      <alignment horizontal="left" vertical="center" wrapText="1"/>
      <protection hidden="1"/>
    </xf>
    <xf numFmtId="0" fontId="0" fillId="0" borderId="23" xfId="0" applyBorder="1" applyAlignment="1" applyProtection="1">
      <alignment horizontal="left" vertical="center" wrapText="1"/>
      <protection hidden="1"/>
    </xf>
    <xf numFmtId="0" fontId="0" fillId="0" borderId="26" xfId="0" applyBorder="1" applyAlignment="1" applyProtection="1">
      <alignment horizontal="left" vertical="center" wrapText="1"/>
      <protection hidden="1"/>
    </xf>
    <xf numFmtId="0" fontId="0" fillId="0" borderId="24" xfId="0" applyBorder="1" applyAlignment="1" applyProtection="1">
      <alignment horizontal="left" vertical="center" wrapText="1"/>
      <protection hidden="1"/>
    </xf>
    <xf numFmtId="0" fontId="0" fillId="0" borderId="21" xfId="0" applyBorder="1" applyAlignment="1" applyProtection="1">
      <alignment horizontal="left" wrapText="1"/>
      <protection hidden="1"/>
    </xf>
    <xf numFmtId="0" fontId="0" fillId="0" borderId="25" xfId="0" applyBorder="1" applyAlignment="1" applyProtection="1">
      <alignment horizontal="left" wrapText="1"/>
      <protection hidden="1"/>
    </xf>
    <xf numFmtId="0" fontId="0" fillId="0" borderId="22" xfId="0" applyBorder="1" applyAlignment="1" applyProtection="1">
      <alignment horizontal="left" wrapText="1"/>
      <protection hidden="1"/>
    </xf>
    <xf numFmtId="0" fontId="0" fillId="0" borderId="23" xfId="0" applyBorder="1" applyAlignment="1" applyProtection="1">
      <alignment horizontal="left" wrapText="1"/>
      <protection hidden="1"/>
    </xf>
    <xf numFmtId="0" fontId="0" fillId="0" borderId="26" xfId="0" applyBorder="1" applyAlignment="1" applyProtection="1">
      <alignment horizontal="left" wrapText="1"/>
      <protection hidden="1"/>
    </xf>
    <xf numFmtId="0" fontId="0" fillId="0" borderId="24" xfId="0" applyBorder="1" applyAlignment="1" applyProtection="1">
      <alignment horizontal="left" wrapText="1"/>
      <protection hidden="1"/>
    </xf>
    <xf numFmtId="0" fontId="0" fillId="0" borderId="21" xfId="0" applyBorder="1" applyAlignment="1" applyProtection="1">
      <alignment vertical="center"/>
      <protection hidden="1"/>
    </xf>
    <xf numFmtId="0" fontId="0" fillId="0" borderId="22" xfId="0" applyBorder="1" applyAlignment="1" applyProtection="1">
      <alignment vertical="center"/>
      <protection hidden="1"/>
    </xf>
    <xf numFmtId="0" fontId="0" fillId="0" borderId="23" xfId="0" applyBorder="1" applyAlignment="1" applyProtection="1">
      <alignment vertical="center"/>
      <protection hidden="1"/>
    </xf>
    <xf numFmtId="0" fontId="0" fillId="0" borderId="24" xfId="0" applyBorder="1" applyAlignment="1" applyProtection="1">
      <alignment vertical="center"/>
      <protection hidden="1"/>
    </xf>
    <xf numFmtId="0" fontId="0" fillId="0" borderId="19" xfId="0" applyBorder="1" applyAlignment="1" applyProtection="1">
      <alignment horizontal="left" vertical="center" wrapText="1"/>
      <protection hidden="1"/>
    </xf>
    <xf numFmtId="0" fontId="0" fillId="0" borderId="20" xfId="0" applyBorder="1" applyAlignment="1" applyProtection="1">
      <alignment horizontal="left" vertical="center" wrapText="1"/>
      <protection hidden="1"/>
    </xf>
    <xf numFmtId="0" fontId="0" fillId="5" borderId="0" xfId="0" applyFill="1" applyAlignment="1">
      <alignment horizontal="center"/>
    </xf>
  </cellXfs>
  <cellStyles count="5">
    <cellStyle name="Comma" xfId="1" builtinId="3"/>
    <cellStyle name="Currency" xfId="3" builtinId="4"/>
    <cellStyle name="Hyperlink" xfId="2" builtinId="8"/>
    <cellStyle name="Normal" xfId="0" builtinId="0"/>
    <cellStyle name="Percent" xfId="4" builtinId="5"/>
  </cellStyles>
  <dxfs count="10">
    <dxf>
      <numFmt numFmtId="0" formatCode="Genera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Microsoft Sans Serif"/>
        <scheme val="none"/>
      </font>
      <numFmt numFmtId="164" formatCode="&quot;$&quot;\ #,##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Microsoft Sans Serif"/>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Microsoft Sans Serif"/>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Microsoft Sans Serif"/>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Microsoft Sans Serif"/>
        <scheme val="none"/>
      </font>
      <fill>
        <patternFill patternType="none">
          <fgColor indexed="64"/>
          <bgColor indexed="65"/>
        </patternFill>
      </fill>
      <alignment horizontal="left"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Per%20Diem\Copy%20of%20cascading_data_validation_a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3">
          <cell r="F3" t="str">
            <v>Australia</v>
          </cell>
        </row>
        <row r="4">
          <cell r="F4" t="str">
            <v>UK</v>
          </cell>
        </row>
        <row r="5">
          <cell r="F5" t="str">
            <v>USA</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inger, Chad" refreshedDate="45575.468729166663" createdVersion="6" refreshedVersion="8" minRefreshableVersion="3" recordCount="347" xr:uid="{00000000-000A-0000-FFFF-FFFF00000000}">
  <cacheSource type="worksheet">
    <worksheetSource name="Table4"/>
  </cacheSource>
  <cacheFields count="6">
    <cacheField name="STATE" numFmtId="0">
      <sharedItems containsBlank="1" count="50">
        <s v="NE"/>
        <s v="AL"/>
        <s v="AR"/>
        <s v="AZ"/>
        <s v="CA"/>
        <s v="CO"/>
        <s v="CT"/>
        <s v="DC"/>
        <s v="DE"/>
        <s v="FL"/>
        <s v="GA"/>
        <s v="IA"/>
        <s v="ID"/>
        <s v="IL"/>
        <s v="IN"/>
        <s v="KS"/>
        <s v="KY"/>
        <s v="LA"/>
        <s v="MA"/>
        <s v="MD"/>
        <s v="ME"/>
        <s v="MI"/>
        <s v="MN"/>
        <s v="MO"/>
        <s v="MS"/>
        <s v="MT"/>
        <s v="NC"/>
        <s v="ND"/>
        <s v="NH"/>
        <s v="NJ"/>
        <s v="NM"/>
        <s v="NV"/>
        <s v="NY"/>
        <s v="OH"/>
        <s v="OK"/>
        <s v="OR"/>
        <s v="PA"/>
        <s v="RI"/>
        <s v="SC"/>
        <s v="SD"/>
        <s v="TN"/>
        <s v="TX"/>
        <s v="UT"/>
        <s v="VA"/>
        <s v="VT"/>
        <s v="WA"/>
        <s v="WI"/>
        <s v="WV"/>
        <s v="WY"/>
        <m u="1"/>
      </sharedItems>
    </cacheField>
    <cacheField name="DESTINATION" numFmtId="0">
      <sharedItems count="341">
        <s v="Omaha"/>
        <s v="OTHER"/>
        <s v="Birmingham"/>
        <s v="Gulf Shores"/>
        <s v="Huntsville"/>
        <s v="Mobile"/>
        <s v="Hot Springs"/>
        <s v="Grand Canyon / Flagstaff"/>
        <s v="Kayenta"/>
        <s v="Phoenix / Scottsdale"/>
        <s v="Sedona"/>
        <s v="Tucson"/>
        <s v="Antioch / Brentwood / Concord"/>
        <s v="Bakersfield / Ridgecrest"/>
        <s v="Barstow / Ontario / Victorville"/>
        <s v="Death Valley"/>
        <s v="Eureka / Arcata / McKinleyville"/>
        <s v="Fresno"/>
        <s v="Los Angeles"/>
        <s v="Mammoth Lakes"/>
        <s v="Mill Valley / San Rafael / Novato"/>
        <s v="Monterey"/>
        <s v="Napa"/>
        <s v="Oakhurst"/>
        <s v="Oakland"/>
        <s v="Palm Springs"/>
        <s v="Point Arena / Gualala"/>
        <s v="Sacramento"/>
        <s v="San Diego"/>
        <s v="San Francisco"/>
        <s v="San Luis Obispo"/>
        <s v="San Mateo / Foster City / Belmont"/>
        <s v="Santa Barbara"/>
        <s v="Santa Cruz"/>
        <s v="Santa Monica"/>
        <s v="Santa Rosa"/>
        <s v="South Lake Tahoe"/>
        <s v="Stockton"/>
        <s v="Sunnyvale / Palo Alto / San Jose"/>
        <s v="Tahoe City"/>
        <s v="Truckee"/>
        <s v="Visalia"/>
        <s v="West Sacramento / Davis"/>
        <s v="Yosemite National Park"/>
        <s v="Aspen"/>
        <s v="Boulder / Broomfield"/>
        <s v="Colorado Springs"/>
        <s v="Cortez"/>
        <s v="Crested Butte / Gunnison"/>
        <s v="Denver / Aurora"/>
        <s v="Douglas"/>
        <s v="Durango"/>
        <s v="Fort Collins / Loveland"/>
        <s v="Grand Lake"/>
        <s v="Montrose"/>
        <s v="Silverthorne / Breckenridge"/>
        <s v="Steamboat Springs"/>
        <s v="Telluride"/>
        <s v="Vail"/>
        <s v="Bridgeport / Danbury"/>
        <s v="Hartford"/>
        <s v="New Haven"/>
        <s v="New London / Groton"/>
        <s v="District of Columbia"/>
        <s v="Lewes"/>
        <s v="Wilmington"/>
        <s v="Boca Raton / Delray Beach / Jupiter"/>
        <s v="Bradenton"/>
        <s v="Cocoa Beach"/>
        <s v="Daytona Beach"/>
        <s v="Fort Lauderdale"/>
        <s v="Fort Myers"/>
        <s v="Fort Walton Beach / De Funiak Springs"/>
        <s v="Gulf Breeze"/>
        <s v="Key West"/>
        <s v="Miami"/>
        <s v="Naples"/>
        <s v="Orlando"/>
        <s v="Panama City"/>
        <s v="Pensacola"/>
        <s v="Punta Gorda"/>
        <s v="Sarasota"/>
        <s v="Sebring"/>
        <s v="St. Augustine"/>
        <s v="Stuart"/>
        <s v="Tallahassee"/>
        <s v="Tampa / St. Petersburg"/>
        <s v="Vero Beach"/>
        <s v="Athens"/>
        <s v="Atlanta"/>
        <s v="Augusta"/>
        <s v="Jekyll Island / Brunswick"/>
        <s v="Marietta"/>
        <s v="Savannah"/>
        <s v="Dallas"/>
        <s v="Des Moines"/>
        <s v="Boise"/>
        <s v="Coeur d'Alene"/>
        <s v="Sun Valley / Ketchum"/>
        <s v="Bolingbrook / Romeoville / Lemont"/>
        <s v="Chicago"/>
        <s v="East St. Louis / O'Fallon / Fairview Heights"/>
        <s v="Oak Brook Terrace"/>
        <s v="Bloomington"/>
        <s v="Indianapolis / Carmel"/>
        <s v="Lafayette / West Lafayette"/>
        <s v="Kansas City / Overland Park"/>
        <s v="Boone"/>
        <s v="Kenton"/>
        <s v="Lexington"/>
        <s v="Louisville"/>
        <s v="Alexandria / Leesville / Natchitoches"/>
        <s v="New Orleans"/>
        <s v="Andover"/>
        <s v="Boston / Cambridge"/>
        <s v="Burlington / Woburn"/>
        <s v="Falmouth"/>
        <s v="Hyannis"/>
        <s v="Martha's Vineyard"/>
        <s v="Nantucket"/>
        <s v="Northampton"/>
        <s v="Pittsfield"/>
        <s v="Plymouth / Taunton / New Bedford"/>
        <s v="Quincy"/>
        <s v="Springfield"/>
        <s v="Worcester"/>
        <s v="Aberdeen / Bel Air / Belcamp"/>
        <s v="Annapolis"/>
        <s v="Baltimore City"/>
        <s v="Cambridge / St. Michaels"/>
        <s v="Centreville"/>
        <s v="Columbia"/>
        <s v="Ocean City"/>
        <s v="Bar Harbor / Rockport"/>
        <s v="Kennebunk / Kittery / Sanford"/>
        <s v="Portland"/>
        <s v="Ann Arbor"/>
        <s v="Detroit"/>
        <s v="Grand Rapids"/>
        <s v="Holland"/>
        <s v="Mackinac Island"/>
        <s v="Midland"/>
        <s v="Muskegon"/>
        <s v="Petoskey"/>
        <s v="Pontiac / Auburn Hills"/>
        <s v="South Haven"/>
        <s v="Traverse City"/>
        <s v="Duluth"/>
        <s v="Minneapolis / St. Paul"/>
        <s v="Rochester"/>
        <s v="Kansas City"/>
        <s v="St. Louis"/>
        <s v="Oxford"/>
        <s v="Southaven"/>
        <s v="Starkville"/>
        <s v="Big Sky / West Yellowstone/Gardiner"/>
        <s v="Helena"/>
        <s v="Kalispell/Whitefish"/>
        <s v="Missoula"/>
        <s v="Asheville"/>
        <s v="Atlantic Beach / Morehead City"/>
        <s v="Chapel Hill"/>
        <s v="Charlotte"/>
        <s v="Durham"/>
        <s v="Fayetteville"/>
        <s v="Greensboro"/>
        <s v="Kill Devil Hills"/>
        <s v="Raleigh"/>
        <s v="Concord"/>
        <s v="Conway"/>
        <s v="Laconia"/>
        <s v="Lebanon / Lincoln / West Lebanon"/>
        <s v="Manchester"/>
        <s v="Portsmouth"/>
        <s v="Cherry Hill / Moorestown"/>
        <s v="Eatontown / Freehold"/>
        <s v="Edison / Piscataway"/>
        <s v="Flemington"/>
        <s v="Newark"/>
        <s v="Parsippany"/>
        <s v="Princeton / Trenton"/>
        <s v="Somerset"/>
        <s v="Springfield / Cranford / New Providence"/>
        <s v="Toms River"/>
        <s v="Albuquerque"/>
        <s v="Carlsbad"/>
        <s v="Santa Fe"/>
        <s v="Taos"/>
        <s v="Incline Village / Reno / Sparks"/>
        <s v="Las Vegas"/>
        <s v="Albany"/>
        <s v="Binghamton"/>
        <s v="Buffalo"/>
        <s v="Floral Park / Garden City / Great Neck"/>
        <s v="Glens Falls"/>
        <s v="Ithaca"/>
        <s v="Kingston"/>
        <s v="Lake Placid"/>
        <s v="New York City"/>
        <s v="Niagara Falls"/>
        <s v="Nyack / Palisades"/>
        <s v="Poughkeepsie"/>
        <s v="Riverhead / Ronkonkoma / Melville"/>
        <s v="Saratoga Springs / Schenectady"/>
        <s v="Syracuse / Oswego"/>
        <s v="Tarrytown / White Plains / New Rochelle"/>
        <s v="Troy"/>
        <s v="West Point"/>
        <s v="Cincinnati"/>
        <s v="Cleveland"/>
        <s v="Columbus"/>
        <s v="Dayton / Fairborn"/>
        <s v="Hamilton"/>
        <s v="Sandusky"/>
        <s v="Oklahoma City"/>
        <s v="Beaverton"/>
        <s v="Bend"/>
        <s v="Clackamas"/>
        <s v="Eugene / Florence"/>
        <s v="Lincoln City"/>
        <s v="Seaside"/>
        <s v="Allentown / Easton / Bethlehem"/>
        <s v="Bucks"/>
        <s v="Chester / Radnor / Essington"/>
        <s v="Gettysburg"/>
        <s v="Harrisburg"/>
        <s v="Hershey"/>
        <s v="Lancaster"/>
        <s v="Malvern / Frazer / Berwyn"/>
        <s v="Montgomery"/>
        <s v="Philadelphia"/>
        <s v="Pittsburgh"/>
        <s v="Reading"/>
        <s v="State College"/>
        <s v="Jamestown / Middletown / Newport"/>
        <s v="Providence / Bristol"/>
        <s v="Charleston"/>
        <s v="Hilton Head"/>
        <s v="Myrtle Beach"/>
        <s v="Deadwood / Spearfish"/>
        <s v="Rapid City"/>
        <s v="Brentwood / Franklin"/>
        <s v="Chattanooga"/>
        <s v="Knoxville"/>
        <s v="Memphis"/>
        <s v="Nashville"/>
        <s v="Arlington / Fort Worth / Grapevine"/>
        <s v="Austin"/>
        <s v="Big Spring"/>
        <s v="Galveston"/>
        <s v="Houston (L.B. Johnson Space Center)"/>
        <s v="Midland / Odessa"/>
        <s v="Pecos"/>
        <s v="Plano"/>
        <s v="San Antonio"/>
        <s v="South Padre Island"/>
        <s v="Moab"/>
        <s v="Park City"/>
        <s v="Provo"/>
        <s v="Salt Lake City"/>
        <s v="Blacksburg"/>
        <s v="Charlottesville"/>
        <s v="Loudoun"/>
        <s v="Lynchburg"/>
        <s v="Richmond"/>
        <s v="Roanoke"/>
        <s v="Virginia Beach"/>
        <s v="Wallops Island"/>
        <s v="Williamsburg / York"/>
        <s v="Burlington"/>
        <s v="Montpelier"/>
        <s v="Stowe"/>
        <s v="White River Junction"/>
        <s v="Everett / Lynnwood"/>
        <s v="Ocean Shores"/>
        <s v="Olympia / Tumwater"/>
        <s v="Port Angeles / Port Townsend"/>
        <s v="Richland / Pasco"/>
        <s v="Seattle"/>
        <s v="Spokane"/>
        <s v="Tacoma"/>
        <s v="Vancouver"/>
        <s v="Madison"/>
        <s v="Milwaukee"/>
        <s v="Sturgeon Bay"/>
        <s v="Charles Town"/>
        <s v="Cody"/>
        <s v="Jackson / Pinedale"/>
        <s v="Cromwell / Old Saybrook" u="1"/>
        <s v="Ft. Wayne" u="1"/>
        <s v="Baltimore County" u="1"/>
        <s v="Canton" u="1"/>
        <s v="Mentor" u="1"/>
        <s v="East Greenwich / Warwick" u="1"/>
        <s v="Waco" u="1"/>
        <s v="Wisconsin Dells" u="1"/>
        <s v="East Lansing / Lansing" u="1"/>
        <s v="Akron" u="1"/>
        <s v="Round Rock" u="1"/>
        <s v="Frederick" u="1"/>
        <s v="Kalamazoo / Battle Creek" u="1"/>
        <s v="Portland " u="1"/>
        <s v="Morgantown" u="1"/>
        <s v="Santa Monica " u="1"/>
        <s v="Manchester " u="1"/>
        <s v="Erie" u="1"/>
        <s v="Stowe " u="1"/>
        <s v="Baton Rouge" u="1"/>
        <s v="Abingdon" u="1"/>
        <s v="Hot Springs " u="1"/>
        <s v="Gainesville" u="1"/>
        <s v="Durham " u="1"/>
        <s v="Chattanooga " u="1"/>
        <s v="Pontiac / Auburn Hills " u="1"/>
        <s v="Hammond / Munster / Merrillville" u="1"/>
        <s v="Atlantic City / Ocean City / Cape May" u="1"/>
        <s v="Corpus Christi" u="1"/>
        <s v="Eagan / Burnsville / Mendota Heights" u="1"/>
        <s v="Asheville " u="1"/>
        <s v="Bloomington " u="1"/>
        <s v="College Station" u="1"/>
        <s v="Dallas " u="1"/>
        <s v="Wichita" u="1"/>
        <s v="Wooster" u="1"/>
        <s v="Columbia " u="1"/>
        <s v="Rock Springs" u="1"/>
        <s v="Big Sky / West Yellowstone / Gardiner" u="1"/>
        <s v="Stockton " u="1"/>
        <s v="Pensacola " u="1"/>
        <s v="Charleston " u="1"/>
        <s v="Round Rock " u="1"/>
        <s v="Douglas " u="1"/>
        <s v="State College " u="1"/>
        <s v="El Paso" u="1"/>
        <s v="Kalamazoo / Battle Creek " u="1"/>
        <s v="Starkville " u="1"/>
        <s v="Troy " u="1"/>
        <s v="Brookfield / Racine" u="1"/>
        <s v="Deadwood / Spearfish " u="1"/>
        <s v="Appleton" u="1"/>
        <s v="Rochester " u="1"/>
      </sharedItems>
    </cacheField>
    <cacheField name="BREAKFAST" numFmtId="0">
      <sharedItems containsSemiMixedTypes="0" containsString="0" containsNumber="1" containsInteger="1" minValue="13" maxValue="23" count="8">
        <n v="20"/>
        <n v="16"/>
        <n v="18"/>
        <n v="22"/>
        <n v="23"/>
        <n v="14" u="1"/>
        <n v="13" u="1"/>
        <n v="17" u="1"/>
      </sharedItems>
    </cacheField>
    <cacheField name="LUNCH" numFmtId="0">
      <sharedItems containsSemiMixedTypes="0" containsString="0" containsNumber="1" containsInteger="1" minValue="14" maxValue="26" count="10">
        <n v="22"/>
        <n v="19"/>
        <n v="20"/>
        <n v="23"/>
        <n v="26"/>
        <n v="16" u="1"/>
        <n v="15" u="1"/>
        <n v="17" u="1"/>
        <n v="18" u="1"/>
        <n v="14" u="1"/>
      </sharedItems>
    </cacheField>
    <cacheField name="DINNER" numFmtId="164">
      <sharedItems containsSemiMixedTypes="0" containsString="0" containsNumber="1" containsInteger="1" minValue="23" maxValue="38" count="9">
        <n v="33"/>
        <n v="28"/>
        <n v="31"/>
        <n v="36"/>
        <n v="38"/>
        <n v="29" u="1"/>
        <n v="26" u="1"/>
        <n v="34" u="1"/>
        <n v="23" u="1"/>
      </sharedItems>
    </cacheField>
    <cacheField name="CITY COUNT"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7">
  <r>
    <x v="0"/>
    <x v="0"/>
    <x v="0"/>
    <x v="0"/>
    <x v="0"/>
    <n v="1"/>
  </r>
  <r>
    <x v="0"/>
    <x v="1"/>
    <x v="1"/>
    <x v="1"/>
    <x v="1"/>
    <n v="1"/>
  </r>
  <r>
    <x v="1"/>
    <x v="1"/>
    <x v="1"/>
    <x v="1"/>
    <x v="1"/>
    <n v="1"/>
  </r>
  <r>
    <x v="1"/>
    <x v="2"/>
    <x v="0"/>
    <x v="0"/>
    <x v="0"/>
    <n v="1"/>
  </r>
  <r>
    <x v="1"/>
    <x v="3"/>
    <x v="2"/>
    <x v="2"/>
    <x v="2"/>
    <n v="1"/>
  </r>
  <r>
    <x v="1"/>
    <x v="4"/>
    <x v="2"/>
    <x v="2"/>
    <x v="2"/>
    <n v="1"/>
  </r>
  <r>
    <x v="1"/>
    <x v="5"/>
    <x v="2"/>
    <x v="2"/>
    <x v="2"/>
    <n v="1"/>
  </r>
  <r>
    <x v="2"/>
    <x v="1"/>
    <x v="1"/>
    <x v="1"/>
    <x v="1"/>
    <n v="1"/>
  </r>
  <r>
    <x v="2"/>
    <x v="6"/>
    <x v="1"/>
    <x v="1"/>
    <x v="1"/>
    <n v="1"/>
  </r>
  <r>
    <x v="3"/>
    <x v="1"/>
    <x v="1"/>
    <x v="1"/>
    <x v="1"/>
    <n v="1"/>
  </r>
  <r>
    <x v="3"/>
    <x v="7"/>
    <x v="0"/>
    <x v="0"/>
    <x v="0"/>
    <n v="1"/>
  </r>
  <r>
    <x v="3"/>
    <x v="8"/>
    <x v="2"/>
    <x v="2"/>
    <x v="2"/>
    <n v="1"/>
  </r>
  <r>
    <x v="3"/>
    <x v="9"/>
    <x v="3"/>
    <x v="3"/>
    <x v="3"/>
    <n v="1"/>
  </r>
  <r>
    <x v="3"/>
    <x v="10"/>
    <x v="4"/>
    <x v="4"/>
    <x v="4"/>
    <n v="1"/>
  </r>
  <r>
    <x v="3"/>
    <x v="11"/>
    <x v="0"/>
    <x v="0"/>
    <x v="0"/>
    <n v="1"/>
  </r>
  <r>
    <x v="4"/>
    <x v="1"/>
    <x v="1"/>
    <x v="1"/>
    <x v="1"/>
    <n v="1"/>
  </r>
  <r>
    <x v="4"/>
    <x v="12"/>
    <x v="3"/>
    <x v="3"/>
    <x v="3"/>
    <n v="1"/>
  </r>
  <r>
    <x v="4"/>
    <x v="13"/>
    <x v="2"/>
    <x v="2"/>
    <x v="2"/>
    <n v="1"/>
  </r>
  <r>
    <x v="4"/>
    <x v="14"/>
    <x v="3"/>
    <x v="3"/>
    <x v="3"/>
    <n v="1"/>
  </r>
  <r>
    <x v="4"/>
    <x v="15"/>
    <x v="0"/>
    <x v="0"/>
    <x v="0"/>
    <n v="1"/>
  </r>
  <r>
    <x v="4"/>
    <x v="16"/>
    <x v="3"/>
    <x v="3"/>
    <x v="3"/>
    <n v="1"/>
  </r>
  <r>
    <x v="4"/>
    <x v="17"/>
    <x v="3"/>
    <x v="3"/>
    <x v="3"/>
    <n v="1"/>
  </r>
  <r>
    <x v="4"/>
    <x v="18"/>
    <x v="3"/>
    <x v="3"/>
    <x v="3"/>
    <n v="1"/>
  </r>
  <r>
    <x v="4"/>
    <x v="19"/>
    <x v="3"/>
    <x v="3"/>
    <x v="3"/>
    <n v="1"/>
  </r>
  <r>
    <x v="4"/>
    <x v="20"/>
    <x v="4"/>
    <x v="4"/>
    <x v="4"/>
    <n v="1"/>
  </r>
  <r>
    <x v="4"/>
    <x v="21"/>
    <x v="4"/>
    <x v="4"/>
    <x v="4"/>
    <n v="1"/>
  </r>
  <r>
    <x v="4"/>
    <x v="22"/>
    <x v="4"/>
    <x v="4"/>
    <x v="4"/>
    <n v="1"/>
  </r>
  <r>
    <x v="4"/>
    <x v="23"/>
    <x v="0"/>
    <x v="0"/>
    <x v="0"/>
    <n v="1"/>
  </r>
  <r>
    <x v="4"/>
    <x v="24"/>
    <x v="4"/>
    <x v="4"/>
    <x v="4"/>
    <n v="1"/>
  </r>
  <r>
    <x v="4"/>
    <x v="25"/>
    <x v="3"/>
    <x v="3"/>
    <x v="3"/>
    <n v="1"/>
  </r>
  <r>
    <x v="4"/>
    <x v="26"/>
    <x v="3"/>
    <x v="3"/>
    <x v="3"/>
    <n v="1"/>
  </r>
  <r>
    <x v="4"/>
    <x v="27"/>
    <x v="3"/>
    <x v="3"/>
    <x v="3"/>
    <n v="1"/>
  </r>
  <r>
    <x v="4"/>
    <x v="28"/>
    <x v="3"/>
    <x v="3"/>
    <x v="3"/>
    <n v="1"/>
  </r>
  <r>
    <x v="4"/>
    <x v="29"/>
    <x v="4"/>
    <x v="4"/>
    <x v="4"/>
    <n v="1"/>
  </r>
  <r>
    <x v="4"/>
    <x v="30"/>
    <x v="3"/>
    <x v="3"/>
    <x v="3"/>
    <n v="1"/>
  </r>
  <r>
    <x v="4"/>
    <x v="31"/>
    <x v="3"/>
    <x v="3"/>
    <x v="3"/>
    <n v="1"/>
  </r>
  <r>
    <x v="4"/>
    <x v="32"/>
    <x v="4"/>
    <x v="4"/>
    <x v="4"/>
    <n v="1"/>
  </r>
  <r>
    <x v="4"/>
    <x v="33"/>
    <x v="3"/>
    <x v="3"/>
    <x v="3"/>
    <n v="1"/>
  </r>
  <r>
    <x v="4"/>
    <x v="34"/>
    <x v="4"/>
    <x v="4"/>
    <x v="4"/>
    <n v="1"/>
  </r>
  <r>
    <x v="4"/>
    <x v="35"/>
    <x v="3"/>
    <x v="3"/>
    <x v="3"/>
    <n v="1"/>
  </r>
  <r>
    <x v="4"/>
    <x v="36"/>
    <x v="3"/>
    <x v="3"/>
    <x v="3"/>
    <n v="1"/>
  </r>
  <r>
    <x v="4"/>
    <x v="37"/>
    <x v="2"/>
    <x v="2"/>
    <x v="2"/>
    <n v="1"/>
  </r>
  <r>
    <x v="4"/>
    <x v="38"/>
    <x v="4"/>
    <x v="4"/>
    <x v="4"/>
    <n v="1"/>
  </r>
  <r>
    <x v="4"/>
    <x v="39"/>
    <x v="3"/>
    <x v="3"/>
    <x v="3"/>
    <n v="1"/>
  </r>
  <r>
    <x v="4"/>
    <x v="40"/>
    <x v="3"/>
    <x v="3"/>
    <x v="3"/>
    <n v="1"/>
  </r>
  <r>
    <x v="4"/>
    <x v="41"/>
    <x v="0"/>
    <x v="0"/>
    <x v="0"/>
    <n v="1"/>
  </r>
  <r>
    <x v="4"/>
    <x v="42"/>
    <x v="0"/>
    <x v="0"/>
    <x v="0"/>
    <n v="1"/>
  </r>
  <r>
    <x v="4"/>
    <x v="43"/>
    <x v="3"/>
    <x v="3"/>
    <x v="3"/>
    <n v="1"/>
  </r>
  <r>
    <x v="5"/>
    <x v="1"/>
    <x v="1"/>
    <x v="1"/>
    <x v="1"/>
    <n v="1"/>
  </r>
  <r>
    <x v="5"/>
    <x v="44"/>
    <x v="4"/>
    <x v="4"/>
    <x v="4"/>
    <n v="1"/>
  </r>
  <r>
    <x v="5"/>
    <x v="45"/>
    <x v="0"/>
    <x v="0"/>
    <x v="0"/>
    <n v="1"/>
  </r>
  <r>
    <x v="5"/>
    <x v="46"/>
    <x v="3"/>
    <x v="3"/>
    <x v="3"/>
    <n v="1"/>
  </r>
  <r>
    <x v="5"/>
    <x v="47"/>
    <x v="2"/>
    <x v="2"/>
    <x v="2"/>
    <n v="1"/>
  </r>
  <r>
    <x v="5"/>
    <x v="48"/>
    <x v="3"/>
    <x v="3"/>
    <x v="3"/>
    <n v="1"/>
  </r>
  <r>
    <x v="5"/>
    <x v="49"/>
    <x v="4"/>
    <x v="4"/>
    <x v="4"/>
    <n v="1"/>
  </r>
  <r>
    <x v="5"/>
    <x v="50"/>
    <x v="0"/>
    <x v="0"/>
    <x v="0"/>
    <n v="1"/>
  </r>
  <r>
    <x v="5"/>
    <x v="51"/>
    <x v="0"/>
    <x v="0"/>
    <x v="0"/>
    <n v="1"/>
  </r>
  <r>
    <x v="5"/>
    <x v="52"/>
    <x v="0"/>
    <x v="0"/>
    <x v="0"/>
    <n v="1"/>
  </r>
  <r>
    <x v="5"/>
    <x v="53"/>
    <x v="3"/>
    <x v="3"/>
    <x v="3"/>
    <n v="1"/>
  </r>
  <r>
    <x v="5"/>
    <x v="54"/>
    <x v="2"/>
    <x v="2"/>
    <x v="2"/>
    <n v="1"/>
  </r>
  <r>
    <x v="5"/>
    <x v="55"/>
    <x v="4"/>
    <x v="4"/>
    <x v="4"/>
    <n v="1"/>
  </r>
  <r>
    <x v="5"/>
    <x v="56"/>
    <x v="4"/>
    <x v="4"/>
    <x v="4"/>
    <n v="1"/>
  </r>
  <r>
    <x v="5"/>
    <x v="57"/>
    <x v="4"/>
    <x v="4"/>
    <x v="4"/>
    <n v="1"/>
  </r>
  <r>
    <x v="5"/>
    <x v="58"/>
    <x v="4"/>
    <x v="4"/>
    <x v="4"/>
    <n v="1"/>
  </r>
  <r>
    <x v="6"/>
    <x v="1"/>
    <x v="1"/>
    <x v="1"/>
    <x v="1"/>
    <n v="1"/>
  </r>
  <r>
    <x v="6"/>
    <x v="59"/>
    <x v="3"/>
    <x v="3"/>
    <x v="3"/>
    <n v="1"/>
  </r>
  <r>
    <x v="6"/>
    <x v="60"/>
    <x v="0"/>
    <x v="0"/>
    <x v="0"/>
    <n v="1"/>
  </r>
  <r>
    <x v="6"/>
    <x v="61"/>
    <x v="0"/>
    <x v="0"/>
    <x v="0"/>
    <n v="1"/>
  </r>
  <r>
    <x v="6"/>
    <x v="62"/>
    <x v="3"/>
    <x v="3"/>
    <x v="3"/>
    <n v="1"/>
  </r>
  <r>
    <x v="7"/>
    <x v="63"/>
    <x v="4"/>
    <x v="4"/>
    <x v="4"/>
    <n v="1"/>
  </r>
  <r>
    <x v="7"/>
    <x v="1"/>
    <x v="1"/>
    <x v="1"/>
    <x v="1"/>
    <n v="1"/>
  </r>
  <r>
    <x v="8"/>
    <x v="1"/>
    <x v="1"/>
    <x v="1"/>
    <x v="1"/>
    <n v="1"/>
  </r>
  <r>
    <x v="8"/>
    <x v="64"/>
    <x v="2"/>
    <x v="2"/>
    <x v="2"/>
    <n v="1"/>
  </r>
  <r>
    <x v="8"/>
    <x v="65"/>
    <x v="2"/>
    <x v="2"/>
    <x v="2"/>
    <n v="1"/>
  </r>
  <r>
    <x v="9"/>
    <x v="1"/>
    <x v="1"/>
    <x v="1"/>
    <x v="1"/>
    <n v="1"/>
  </r>
  <r>
    <x v="9"/>
    <x v="66"/>
    <x v="3"/>
    <x v="3"/>
    <x v="3"/>
    <n v="1"/>
  </r>
  <r>
    <x v="9"/>
    <x v="67"/>
    <x v="0"/>
    <x v="0"/>
    <x v="0"/>
    <n v="1"/>
  </r>
  <r>
    <x v="9"/>
    <x v="68"/>
    <x v="2"/>
    <x v="2"/>
    <x v="2"/>
    <n v="1"/>
  </r>
  <r>
    <x v="9"/>
    <x v="69"/>
    <x v="0"/>
    <x v="0"/>
    <x v="0"/>
    <n v="1"/>
  </r>
  <r>
    <x v="9"/>
    <x v="70"/>
    <x v="3"/>
    <x v="3"/>
    <x v="3"/>
    <n v="1"/>
  </r>
  <r>
    <x v="9"/>
    <x v="71"/>
    <x v="0"/>
    <x v="0"/>
    <x v="0"/>
    <n v="1"/>
  </r>
  <r>
    <x v="9"/>
    <x v="72"/>
    <x v="3"/>
    <x v="3"/>
    <x v="3"/>
    <n v="1"/>
  </r>
  <r>
    <x v="9"/>
    <x v="73"/>
    <x v="2"/>
    <x v="2"/>
    <x v="2"/>
    <n v="1"/>
  </r>
  <r>
    <x v="9"/>
    <x v="74"/>
    <x v="3"/>
    <x v="3"/>
    <x v="3"/>
    <n v="1"/>
  </r>
  <r>
    <x v="9"/>
    <x v="75"/>
    <x v="4"/>
    <x v="4"/>
    <x v="4"/>
    <n v="1"/>
  </r>
  <r>
    <x v="9"/>
    <x v="76"/>
    <x v="0"/>
    <x v="0"/>
    <x v="0"/>
    <n v="1"/>
  </r>
  <r>
    <x v="9"/>
    <x v="77"/>
    <x v="0"/>
    <x v="0"/>
    <x v="0"/>
    <n v="1"/>
  </r>
  <r>
    <x v="9"/>
    <x v="78"/>
    <x v="0"/>
    <x v="0"/>
    <x v="0"/>
    <n v="1"/>
  </r>
  <r>
    <x v="9"/>
    <x v="79"/>
    <x v="2"/>
    <x v="2"/>
    <x v="2"/>
    <n v="1"/>
  </r>
  <r>
    <x v="9"/>
    <x v="80"/>
    <x v="2"/>
    <x v="2"/>
    <x v="2"/>
    <n v="1"/>
  </r>
  <r>
    <x v="9"/>
    <x v="81"/>
    <x v="3"/>
    <x v="3"/>
    <x v="3"/>
    <n v="1"/>
  </r>
  <r>
    <x v="9"/>
    <x v="82"/>
    <x v="2"/>
    <x v="2"/>
    <x v="2"/>
    <n v="1"/>
  </r>
  <r>
    <x v="9"/>
    <x v="83"/>
    <x v="0"/>
    <x v="0"/>
    <x v="0"/>
    <n v="1"/>
  </r>
  <r>
    <x v="9"/>
    <x v="84"/>
    <x v="0"/>
    <x v="0"/>
    <x v="0"/>
    <n v="1"/>
  </r>
  <r>
    <x v="9"/>
    <x v="85"/>
    <x v="0"/>
    <x v="0"/>
    <x v="0"/>
    <n v="1"/>
  </r>
  <r>
    <x v="9"/>
    <x v="86"/>
    <x v="0"/>
    <x v="0"/>
    <x v="0"/>
    <n v="1"/>
  </r>
  <r>
    <x v="9"/>
    <x v="87"/>
    <x v="2"/>
    <x v="2"/>
    <x v="2"/>
    <n v="1"/>
  </r>
  <r>
    <x v="10"/>
    <x v="1"/>
    <x v="1"/>
    <x v="1"/>
    <x v="1"/>
    <n v="1"/>
  </r>
  <r>
    <x v="10"/>
    <x v="88"/>
    <x v="2"/>
    <x v="2"/>
    <x v="2"/>
    <n v="1"/>
  </r>
  <r>
    <x v="10"/>
    <x v="89"/>
    <x v="3"/>
    <x v="3"/>
    <x v="3"/>
    <n v="1"/>
  </r>
  <r>
    <x v="10"/>
    <x v="90"/>
    <x v="2"/>
    <x v="2"/>
    <x v="2"/>
    <n v="1"/>
  </r>
  <r>
    <x v="10"/>
    <x v="91"/>
    <x v="3"/>
    <x v="3"/>
    <x v="3"/>
    <n v="1"/>
  </r>
  <r>
    <x v="10"/>
    <x v="92"/>
    <x v="2"/>
    <x v="2"/>
    <x v="2"/>
    <n v="1"/>
  </r>
  <r>
    <x v="10"/>
    <x v="93"/>
    <x v="0"/>
    <x v="0"/>
    <x v="0"/>
    <n v="1"/>
  </r>
  <r>
    <x v="11"/>
    <x v="1"/>
    <x v="1"/>
    <x v="1"/>
    <x v="1"/>
    <n v="1"/>
  </r>
  <r>
    <x v="11"/>
    <x v="94"/>
    <x v="0"/>
    <x v="0"/>
    <x v="0"/>
    <n v="1"/>
  </r>
  <r>
    <x v="11"/>
    <x v="95"/>
    <x v="0"/>
    <x v="0"/>
    <x v="0"/>
    <n v="1"/>
  </r>
  <r>
    <x v="12"/>
    <x v="1"/>
    <x v="1"/>
    <x v="1"/>
    <x v="1"/>
    <n v="1"/>
  </r>
  <r>
    <x v="12"/>
    <x v="96"/>
    <x v="3"/>
    <x v="3"/>
    <x v="3"/>
    <n v="1"/>
  </r>
  <r>
    <x v="12"/>
    <x v="97"/>
    <x v="2"/>
    <x v="2"/>
    <x v="2"/>
    <n v="1"/>
  </r>
  <r>
    <x v="12"/>
    <x v="98"/>
    <x v="0"/>
    <x v="0"/>
    <x v="0"/>
    <n v="1"/>
  </r>
  <r>
    <x v="13"/>
    <x v="1"/>
    <x v="1"/>
    <x v="1"/>
    <x v="1"/>
    <n v="1"/>
  </r>
  <r>
    <x v="13"/>
    <x v="99"/>
    <x v="2"/>
    <x v="2"/>
    <x v="2"/>
    <n v="1"/>
  </r>
  <r>
    <x v="13"/>
    <x v="100"/>
    <x v="4"/>
    <x v="4"/>
    <x v="4"/>
    <n v="1"/>
  </r>
  <r>
    <x v="13"/>
    <x v="101"/>
    <x v="3"/>
    <x v="3"/>
    <x v="3"/>
    <n v="1"/>
  </r>
  <r>
    <x v="13"/>
    <x v="102"/>
    <x v="0"/>
    <x v="0"/>
    <x v="0"/>
    <n v="1"/>
  </r>
  <r>
    <x v="14"/>
    <x v="1"/>
    <x v="1"/>
    <x v="1"/>
    <x v="1"/>
    <n v="1"/>
  </r>
  <r>
    <x v="14"/>
    <x v="103"/>
    <x v="2"/>
    <x v="2"/>
    <x v="2"/>
    <n v="1"/>
  </r>
  <r>
    <x v="14"/>
    <x v="104"/>
    <x v="0"/>
    <x v="0"/>
    <x v="0"/>
    <n v="1"/>
  </r>
  <r>
    <x v="14"/>
    <x v="105"/>
    <x v="2"/>
    <x v="2"/>
    <x v="2"/>
    <n v="1"/>
  </r>
  <r>
    <x v="15"/>
    <x v="1"/>
    <x v="1"/>
    <x v="1"/>
    <x v="1"/>
    <n v="1"/>
  </r>
  <r>
    <x v="15"/>
    <x v="106"/>
    <x v="0"/>
    <x v="0"/>
    <x v="0"/>
    <n v="1"/>
  </r>
  <r>
    <x v="16"/>
    <x v="1"/>
    <x v="1"/>
    <x v="1"/>
    <x v="1"/>
    <n v="1"/>
  </r>
  <r>
    <x v="16"/>
    <x v="107"/>
    <x v="1"/>
    <x v="1"/>
    <x v="1"/>
    <n v="1"/>
  </r>
  <r>
    <x v="16"/>
    <x v="108"/>
    <x v="3"/>
    <x v="3"/>
    <x v="3"/>
    <n v="1"/>
  </r>
  <r>
    <x v="16"/>
    <x v="109"/>
    <x v="0"/>
    <x v="0"/>
    <x v="0"/>
    <n v="1"/>
  </r>
  <r>
    <x v="16"/>
    <x v="110"/>
    <x v="0"/>
    <x v="0"/>
    <x v="0"/>
    <n v="1"/>
  </r>
  <r>
    <x v="17"/>
    <x v="1"/>
    <x v="1"/>
    <x v="1"/>
    <x v="1"/>
    <n v="1"/>
  </r>
  <r>
    <x v="17"/>
    <x v="111"/>
    <x v="1"/>
    <x v="1"/>
    <x v="1"/>
    <n v="1"/>
  </r>
  <r>
    <x v="17"/>
    <x v="112"/>
    <x v="0"/>
    <x v="0"/>
    <x v="0"/>
    <n v="1"/>
  </r>
  <r>
    <x v="18"/>
    <x v="1"/>
    <x v="1"/>
    <x v="1"/>
    <x v="1"/>
    <n v="1"/>
  </r>
  <r>
    <x v="18"/>
    <x v="113"/>
    <x v="0"/>
    <x v="0"/>
    <x v="0"/>
    <n v="1"/>
  </r>
  <r>
    <x v="18"/>
    <x v="114"/>
    <x v="4"/>
    <x v="4"/>
    <x v="4"/>
    <n v="1"/>
  </r>
  <r>
    <x v="18"/>
    <x v="115"/>
    <x v="3"/>
    <x v="3"/>
    <x v="3"/>
    <n v="1"/>
  </r>
  <r>
    <x v="18"/>
    <x v="116"/>
    <x v="3"/>
    <x v="3"/>
    <x v="3"/>
    <n v="1"/>
  </r>
  <r>
    <x v="18"/>
    <x v="117"/>
    <x v="4"/>
    <x v="4"/>
    <x v="4"/>
    <n v="1"/>
  </r>
  <r>
    <x v="18"/>
    <x v="118"/>
    <x v="4"/>
    <x v="4"/>
    <x v="4"/>
    <n v="1"/>
  </r>
  <r>
    <x v="18"/>
    <x v="119"/>
    <x v="4"/>
    <x v="4"/>
    <x v="4"/>
    <n v="1"/>
  </r>
  <r>
    <x v="18"/>
    <x v="120"/>
    <x v="0"/>
    <x v="0"/>
    <x v="0"/>
    <n v="1"/>
  </r>
  <r>
    <x v="18"/>
    <x v="121"/>
    <x v="3"/>
    <x v="3"/>
    <x v="3"/>
    <n v="1"/>
  </r>
  <r>
    <x v="18"/>
    <x v="122"/>
    <x v="0"/>
    <x v="0"/>
    <x v="0"/>
    <n v="1"/>
  </r>
  <r>
    <x v="18"/>
    <x v="123"/>
    <x v="0"/>
    <x v="0"/>
    <x v="0"/>
    <n v="1"/>
  </r>
  <r>
    <x v="18"/>
    <x v="124"/>
    <x v="2"/>
    <x v="2"/>
    <x v="2"/>
    <n v="1"/>
  </r>
  <r>
    <x v="18"/>
    <x v="125"/>
    <x v="0"/>
    <x v="0"/>
    <x v="0"/>
    <n v="1"/>
  </r>
  <r>
    <x v="19"/>
    <x v="1"/>
    <x v="1"/>
    <x v="1"/>
    <x v="1"/>
    <n v="1"/>
  </r>
  <r>
    <x v="19"/>
    <x v="126"/>
    <x v="2"/>
    <x v="2"/>
    <x v="2"/>
    <n v="1"/>
  </r>
  <r>
    <x v="19"/>
    <x v="127"/>
    <x v="0"/>
    <x v="0"/>
    <x v="0"/>
    <n v="1"/>
  </r>
  <r>
    <x v="19"/>
    <x v="128"/>
    <x v="3"/>
    <x v="3"/>
    <x v="3"/>
    <n v="1"/>
  </r>
  <r>
    <x v="19"/>
    <x v="129"/>
    <x v="0"/>
    <x v="0"/>
    <x v="0"/>
    <n v="1"/>
  </r>
  <r>
    <x v="19"/>
    <x v="130"/>
    <x v="2"/>
    <x v="2"/>
    <x v="2"/>
    <n v="1"/>
  </r>
  <r>
    <x v="19"/>
    <x v="131"/>
    <x v="3"/>
    <x v="3"/>
    <x v="3"/>
    <n v="1"/>
  </r>
  <r>
    <x v="19"/>
    <x v="63"/>
    <x v="4"/>
    <x v="4"/>
    <x v="4"/>
    <n v="1"/>
  </r>
  <r>
    <x v="19"/>
    <x v="132"/>
    <x v="0"/>
    <x v="0"/>
    <x v="0"/>
    <n v="1"/>
  </r>
  <r>
    <x v="20"/>
    <x v="1"/>
    <x v="1"/>
    <x v="1"/>
    <x v="1"/>
    <n v="1"/>
  </r>
  <r>
    <x v="20"/>
    <x v="133"/>
    <x v="4"/>
    <x v="4"/>
    <x v="4"/>
    <n v="1"/>
  </r>
  <r>
    <x v="20"/>
    <x v="134"/>
    <x v="3"/>
    <x v="3"/>
    <x v="3"/>
    <n v="1"/>
  </r>
  <r>
    <x v="20"/>
    <x v="135"/>
    <x v="0"/>
    <x v="0"/>
    <x v="0"/>
    <n v="1"/>
  </r>
  <r>
    <x v="21"/>
    <x v="1"/>
    <x v="1"/>
    <x v="1"/>
    <x v="1"/>
    <n v="1"/>
  </r>
  <r>
    <x v="21"/>
    <x v="136"/>
    <x v="0"/>
    <x v="0"/>
    <x v="0"/>
    <n v="1"/>
  </r>
  <r>
    <x v="21"/>
    <x v="137"/>
    <x v="2"/>
    <x v="2"/>
    <x v="2"/>
    <n v="1"/>
  </r>
  <r>
    <x v="21"/>
    <x v="138"/>
    <x v="0"/>
    <x v="0"/>
    <x v="0"/>
    <n v="1"/>
  </r>
  <r>
    <x v="21"/>
    <x v="139"/>
    <x v="2"/>
    <x v="2"/>
    <x v="2"/>
    <n v="1"/>
  </r>
  <r>
    <x v="21"/>
    <x v="140"/>
    <x v="3"/>
    <x v="3"/>
    <x v="3"/>
    <n v="1"/>
  </r>
  <r>
    <x v="21"/>
    <x v="141"/>
    <x v="2"/>
    <x v="2"/>
    <x v="2"/>
    <n v="1"/>
  </r>
  <r>
    <x v="21"/>
    <x v="142"/>
    <x v="1"/>
    <x v="1"/>
    <x v="1"/>
    <n v="1"/>
  </r>
  <r>
    <x v="21"/>
    <x v="143"/>
    <x v="3"/>
    <x v="3"/>
    <x v="3"/>
    <n v="1"/>
  </r>
  <r>
    <x v="21"/>
    <x v="144"/>
    <x v="0"/>
    <x v="0"/>
    <x v="0"/>
    <n v="1"/>
  </r>
  <r>
    <x v="21"/>
    <x v="145"/>
    <x v="1"/>
    <x v="1"/>
    <x v="1"/>
    <n v="1"/>
  </r>
  <r>
    <x v="21"/>
    <x v="146"/>
    <x v="0"/>
    <x v="0"/>
    <x v="0"/>
    <n v="1"/>
  </r>
  <r>
    <x v="22"/>
    <x v="1"/>
    <x v="1"/>
    <x v="1"/>
    <x v="1"/>
    <n v="1"/>
  </r>
  <r>
    <x v="22"/>
    <x v="147"/>
    <x v="3"/>
    <x v="3"/>
    <x v="3"/>
    <n v="1"/>
  </r>
  <r>
    <x v="22"/>
    <x v="148"/>
    <x v="4"/>
    <x v="4"/>
    <x v="4"/>
    <n v="1"/>
  </r>
  <r>
    <x v="22"/>
    <x v="149"/>
    <x v="0"/>
    <x v="0"/>
    <x v="0"/>
    <n v="1"/>
  </r>
  <r>
    <x v="23"/>
    <x v="1"/>
    <x v="1"/>
    <x v="1"/>
    <x v="1"/>
    <n v="1"/>
  </r>
  <r>
    <x v="23"/>
    <x v="150"/>
    <x v="0"/>
    <x v="0"/>
    <x v="0"/>
    <n v="1"/>
  </r>
  <r>
    <x v="23"/>
    <x v="151"/>
    <x v="3"/>
    <x v="3"/>
    <x v="3"/>
    <n v="1"/>
  </r>
  <r>
    <x v="24"/>
    <x v="1"/>
    <x v="1"/>
    <x v="1"/>
    <x v="1"/>
    <n v="1"/>
  </r>
  <r>
    <x v="24"/>
    <x v="152"/>
    <x v="1"/>
    <x v="1"/>
    <x v="1"/>
    <n v="1"/>
  </r>
  <r>
    <x v="24"/>
    <x v="153"/>
    <x v="1"/>
    <x v="1"/>
    <x v="1"/>
    <n v="1"/>
  </r>
  <r>
    <x v="24"/>
    <x v="154"/>
    <x v="1"/>
    <x v="1"/>
    <x v="1"/>
    <n v="1"/>
  </r>
  <r>
    <x v="25"/>
    <x v="1"/>
    <x v="1"/>
    <x v="1"/>
    <x v="1"/>
    <n v="1"/>
  </r>
  <r>
    <x v="25"/>
    <x v="155"/>
    <x v="0"/>
    <x v="0"/>
    <x v="0"/>
    <n v="1"/>
  </r>
  <r>
    <x v="25"/>
    <x v="156"/>
    <x v="2"/>
    <x v="2"/>
    <x v="2"/>
    <n v="1"/>
  </r>
  <r>
    <x v="25"/>
    <x v="157"/>
    <x v="0"/>
    <x v="0"/>
    <x v="0"/>
    <n v="1"/>
  </r>
  <r>
    <x v="25"/>
    <x v="158"/>
    <x v="2"/>
    <x v="2"/>
    <x v="2"/>
    <n v="1"/>
  </r>
  <r>
    <x v="26"/>
    <x v="1"/>
    <x v="1"/>
    <x v="1"/>
    <x v="1"/>
    <n v="1"/>
  </r>
  <r>
    <x v="26"/>
    <x v="159"/>
    <x v="0"/>
    <x v="0"/>
    <x v="0"/>
    <n v="1"/>
  </r>
  <r>
    <x v="26"/>
    <x v="160"/>
    <x v="2"/>
    <x v="2"/>
    <x v="2"/>
    <n v="1"/>
  </r>
  <r>
    <x v="26"/>
    <x v="161"/>
    <x v="0"/>
    <x v="0"/>
    <x v="0"/>
    <n v="1"/>
  </r>
  <r>
    <x v="26"/>
    <x v="162"/>
    <x v="0"/>
    <x v="0"/>
    <x v="0"/>
    <n v="1"/>
  </r>
  <r>
    <x v="26"/>
    <x v="163"/>
    <x v="2"/>
    <x v="2"/>
    <x v="2"/>
    <n v="1"/>
  </r>
  <r>
    <x v="26"/>
    <x v="164"/>
    <x v="1"/>
    <x v="1"/>
    <x v="1"/>
    <n v="1"/>
  </r>
  <r>
    <x v="26"/>
    <x v="165"/>
    <x v="2"/>
    <x v="2"/>
    <x v="2"/>
    <n v="1"/>
  </r>
  <r>
    <x v="26"/>
    <x v="166"/>
    <x v="2"/>
    <x v="2"/>
    <x v="2"/>
    <n v="1"/>
  </r>
  <r>
    <x v="26"/>
    <x v="167"/>
    <x v="2"/>
    <x v="2"/>
    <x v="2"/>
    <n v="1"/>
  </r>
  <r>
    <x v="26"/>
    <x v="65"/>
    <x v="2"/>
    <x v="2"/>
    <x v="2"/>
    <n v="1"/>
  </r>
  <r>
    <x v="27"/>
    <x v="1"/>
    <x v="1"/>
    <x v="1"/>
    <x v="1"/>
    <n v="1"/>
  </r>
  <r>
    <x v="28"/>
    <x v="1"/>
    <x v="1"/>
    <x v="1"/>
    <x v="1"/>
    <n v="1"/>
  </r>
  <r>
    <x v="28"/>
    <x v="168"/>
    <x v="2"/>
    <x v="2"/>
    <x v="2"/>
    <n v="1"/>
  </r>
  <r>
    <x v="28"/>
    <x v="169"/>
    <x v="0"/>
    <x v="0"/>
    <x v="0"/>
    <n v="1"/>
  </r>
  <r>
    <x v="28"/>
    <x v="163"/>
    <x v="2"/>
    <x v="2"/>
    <x v="2"/>
    <n v="1"/>
  </r>
  <r>
    <x v="28"/>
    <x v="170"/>
    <x v="2"/>
    <x v="2"/>
    <x v="2"/>
    <n v="1"/>
  </r>
  <r>
    <x v="28"/>
    <x v="171"/>
    <x v="2"/>
    <x v="2"/>
    <x v="2"/>
    <n v="1"/>
  </r>
  <r>
    <x v="28"/>
    <x v="172"/>
    <x v="2"/>
    <x v="2"/>
    <x v="2"/>
    <n v="1"/>
  </r>
  <r>
    <x v="28"/>
    <x v="173"/>
    <x v="2"/>
    <x v="2"/>
    <x v="2"/>
    <n v="1"/>
  </r>
  <r>
    <x v="29"/>
    <x v="1"/>
    <x v="1"/>
    <x v="1"/>
    <x v="1"/>
    <n v="1"/>
  </r>
  <r>
    <x v="29"/>
    <x v="174"/>
    <x v="0"/>
    <x v="0"/>
    <x v="0"/>
    <n v="1"/>
  </r>
  <r>
    <x v="29"/>
    <x v="175"/>
    <x v="3"/>
    <x v="3"/>
    <x v="3"/>
    <n v="1"/>
  </r>
  <r>
    <x v="29"/>
    <x v="176"/>
    <x v="0"/>
    <x v="0"/>
    <x v="0"/>
    <n v="1"/>
  </r>
  <r>
    <x v="29"/>
    <x v="177"/>
    <x v="0"/>
    <x v="0"/>
    <x v="0"/>
    <n v="1"/>
  </r>
  <r>
    <x v="29"/>
    <x v="178"/>
    <x v="3"/>
    <x v="3"/>
    <x v="3"/>
    <n v="1"/>
  </r>
  <r>
    <x v="29"/>
    <x v="179"/>
    <x v="0"/>
    <x v="0"/>
    <x v="0"/>
    <n v="1"/>
  </r>
  <r>
    <x v="29"/>
    <x v="180"/>
    <x v="3"/>
    <x v="3"/>
    <x v="3"/>
    <n v="1"/>
  </r>
  <r>
    <x v="29"/>
    <x v="181"/>
    <x v="0"/>
    <x v="0"/>
    <x v="0"/>
    <n v="1"/>
  </r>
  <r>
    <x v="29"/>
    <x v="182"/>
    <x v="0"/>
    <x v="0"/>
    <x v="0"/>
    <n v="1"/>
  </r>
  <r>
    <x v="29"/>
    <x v="183"/>
    <x v="2"/>
    <x v="2"/>
    <x v="2"/>
    <n v="1"/>
  </r>
  <r>
    <x v="30"/>
    <x v="1"/>
    <x v="1"/>
    <x v="1"/>
    <x v="1"/>
    <n v="1"/>
  </r>
  <r>
    <x v="30"/>
    <x v="184"/>
    <x v="0"/>
    <x v="0"/>
    <x v="0"/>
    <n v="1"/>
  </r>
  <r>
    <x v="30"/>
    <x v="185"/>
    <x v="2"/>
    <x v="2"/>
    <x v="2"/>
    <n v="1"/>
  </r>
  <r>
    <x v="30"/>
    <x v="186"/>
    <x v="0"/>
    <x v="0"/>
    <x v="0"/>
    <n v="1"/>
  </r>
  <r>
    <x v="30"/>
    <x v="187"/>
    <x v="2"/>
    <x v="2"/>
    <x v="2"/>
    <n v="1"/>
  </r>
  <r>
    <x v="31"/>
    <x v="1"/>
    <x v="1"/>
    <x v="1"/>
    <x v="1"/>
    <n v="1"/>
  </r>
  <r>
    <x v="31"/>
    <x v="188"/>
    <x v="0"/>
    <x v="0"/>
    <x v="0"/>
    <n v="1"/>
  </r>
  <r>
    <x v="31"/>
    <x v="189"/>
    <x v="3"/>
    <x v="3"/>
    <x v="3"/>
    <n v="1"/>
  </r>
  <r>
    <x v="32"/>
    <x v="1"/>
    <x v="1"/>
    <x v="1"/>
    <x v="1"/>
    <n v="1"/>
  </r>
  <r>
    <x v="32"/>
    <x v="190"/>
    <x v="3"/>
    <x v="3"/>
    <x v="3"/>
    <n v="1"/>
  </r>
  <r>
    <x v="32"/>
    <x v="191"/>
    <x v="2"/>
    <x v="2"/>
    <x v="2"/>
    <n v="1"/>
  </r>
  <r>
    <x v="32"/>
    <x v="192"/>
    <x v="0"/>
    <x v="0"/>
    <x v="0"/>
    <n v="1"/>
  </r>
  <r>
    <x v="32"/>
    <x v="193"/>
    <x v="3"/>
    <x v="3"/>
    <x v="3"/>
    <n v="1"/>
  </r>
  <r>
    <x v="32"/>
    <x v="194"/>
    <x v="3"/>
    <x v="3"/>
    <x v="3"/>
    <n v="1"/>
  </r>
  <r>
    <x v="32"/>
    <x v="195"/>
    <x v="0"/>
    <x v="0"/>
    <x v="0"/>
    <n v="1"/>
  </r>
  <r>
    <x v="32"/>
    <x v="196"/>
    <x v="3"/>
    <x v="3"/>
    <x v="3"/>
    <n v="1"/>
  </r>
  <r>
    <x v="32"/>
    <x v="197"/>
    <x v="3"/>
    <x v="3"/>
    <x v="3"/>
    <n v="1"/>
  </r>
  <r>
    <x v="32"/>
    <x v="198"/>
    <x v="4"/>
    <x v="4"/>
    <x v="4"/>
    <n v="1"/>
  </r>
  <r>
    <x v="32"/>
    <x v="199"/>
    <x v="0"/>
    <x v="0"/>
    <x v="0"/>
    <n v="1"/>
  </r>
  <r>
    <x v="32"/>
    <x v="200"/>
    <x v="0"/>
    <x v="0"/>
    <x v="0"/>
    <n v="1"/>
  </r>
  <r>
    <x v="32"/>
    <x v="201"/>
    <x v="0"/>
    <x v="0"/>
    <x v="0"/>
    <n v="1"/>
  </r>
  <r>
    <x v="32"/>
    <x v="202"/>
    <x v="3"/>
    <x v="3"/>
    <x v="3"/>
    <n v="1"/>
  </r>
  <r>
    <x v="32"/>
    <x v="149"/>
    <x v="0"/>
    <x v="0"/>
    <x v="0"/>
    <n v="1"/>
  </r>
  <r>
    <x v="32"/>
    <x v="203"/>
    <x v="0"/>
    <x v="0"/>
    <x v="0"/>
    <n v="1"/>
  </r>
  <r>
    <x v="32"/>
    <x v="204"/>
    <x v="0"/>
    <x v="0"/>
    <x v="0"/>
    <n v="1"/>
  </r>
  <r>
    <x v="32"/>
    <x v="205"/>
    <x v="4"/>
    <x v="4"/>
    <x v="4"/>
    <n v="1"/>
  </r>
  <r>
    <x v="32"/>
    <x v="206"/>
    <x v="0"/>
    <x v="0"/>
    <x v="0"/>
    <n v="1"/>
  </r>
  <r>
    <x v="32"/>
    <x v="207"/>
    <x v="0"/>
    <x v="0"/>
    <x v="0"/>
    <n v="1"/>
  </r>
  <r>
    <x v="33"/>
    <x v="1"/>
    <x v="1"/>
    <x v="1"/>
    <x v="1"/>
    <n v="1"/>
  </r>
  <r>
    <x v="33"/>
    <x v="208"/>
    <x v="3"/>
    <x v="3"/>
    <x v="3"/>
    <n v="1"/>
  </r>
  <r>
    <x v="33"/>
    <x v="209"/>
    <x v="0"/>
    <x v="0"/>
    <x v="0"/>
    <n v="1"/>
  </r>
  <r>
    <x v="33"/>
    <x v="210"/>
    <x v="0"/>
    <x v="0"/>
    <x v="0"/>
    <n v="1"/>
  </r>
  <r>
    <x v="33"/>
    <x v="211"/>
    <x v="2"/>
    <x v="2"/>
    <x v="2"/>
    <n v="1"/>
  </r>
  <r>
    <x v="33"/>
    <x v="212"/>
    <x v="2"/>
    <x v="2"/>
    <x v="2"/>
    <n v="1"/>
  </r>
  <r>
    <x v="33"/>
    <x v="213"/>
    <x v="1"/>
    <x v="1"/>
    <x v="1"/>
    <n v="1"/>
  </r>
  <r>
    <x v="34"/>
    <x v="1"/>
    <x v="1"/>
    <x v="1"/>
    <x v="1"/>
    <n v="1"/>
  </r>
  <r>
    <x v="34"/>
    <x v="214"/>
    <x v="0"/>
    <x v="0"/>
    <x v="0"/>
    <n v="1"/>
  </r>
  <r>
    <x v="35"/>
    <x v="1"/>
    <x v="1"/>
    <x v="1"/>
    <x v="1"/>
    <n v="1"/>
  </r>
  <r>
    <x v="35"/>
    <x v="215"/>
    <x v="0"/>
    <x v="0"/>
    <x v="0"/>
    <n v="1"/>
  </r>
  <r>
    <x v="35"/>
    <x v="216"/>
    <x v="3"/>
    <x v="3"/>
    <x v="3"/>
    <n v="1"/>
  </r>
  <r>
    <x v="35"/>
    <x v="217"/>
    <x v="0"/>
    <x v="0"/>
    <x v="0"/>
    <n v="1"/>
  </r>
  <r>
    <x v="35"/>
    <x v="218"/>
    <x v="0"/>
    <x v="0"/>
    <x v="0"/>
    <n v="1"/>
  </r>
  <r>
    <x v="35"/>
    <x v="219"/>
    <x v="4"/>
    <x v="4"/>
    <x v="4"/>
    <n v="1"/>
  </r>
  <r>
    <x v="35"/>
    <x v="135"/>
    <x v="3"/>
    <x v="3"/>
    <x v="3"/>
    <n v="1"/>
  </r>
  <r>
    <x v="35"/>
    <x v="220"/>
    <x v="3"/>
    <x v="3"/>
    <x v="3"/>
    <n v="1"/>
  </r>
  <r>
    <x v="36"/>
    <x v="1"/>
    <x v="1"/>
    <x v="1"/>
    <x v="1"/>
    <n v="1"/>
  </r>
  <r>
    <x v="36"/>
    <x v="221"/>
    <x v="2"/>
    <x v="2"/>
    <x v="2"/>
    <n v="1"/>
  </r>
  <r>
    <x v="36"/>
    <x v="222"/>
    <x v="0"/>
    <x v="0"/>
    <x v="0"/>
    <n v="1"/>
  </r>
  <r>
    <x v="36"/>
    <x v="223"/>
    <x v="0"/>
    <x v="0"/>
    <x v="0"/>
    <n v="1"/>
  </r>
  <r>
    <x v="36"/>
    <x v="224"/>
    <x v="1"/>
    <x v="1"/>
    <x v="1"/>
    <n v="1"/>
  </r>
  <r>
    <x v="36"/>
    <x v="225"/>
    <x v="2"/>
    <x v="2"/>
    <x v="2"/>
    <n v="1"/>
  </r>
  <r>
    <x v="36"/>
    <x v="226"/>
    <x v="0"/>
    <x v="0"/>
    <x v="0"/>
    <n v="1"/>
  </r>
  <r>
    <x v="36"/>
    <x v="227"/>
    <x v="2"/>
    <x v="2"/>
    <x v="2"/>
    <n v="1"/>
  </r>
  <r>
    <x v="36"/>
    <x v="228"/>
    <x v="0"/>
    <x v="0"/>
    <x v="0"/>
    <n v="1"/>
  </r>
  <r>
    <x v="36"/>
    <x v="229"/>
    <x v="0"/>
    <x v="0"/>
    <x v="0"/>
    <n v="1"/>
  </r>
  <r>
    <x v="36"/>
    <x v="230"/>
    <x v="4"/>
    <x v="4"/>
    <x v="4"/>
    <n v="1"/>
  </r>
  <r>
    <x v="36"/>
    <x v="231"/>
    <x v="0"/>
    <x v="0"/>
    <x v="0"/>
    <n v="1"/>
  </r>
  <r>
    <x v="36"/>
    <x v="232"/>
    <x v="2"/>
    <x v="2"/>
    <x v="2"/>
    <n v="1"/>
  </r>
  <r>
    <x v="36"/>
    <x v="233"/>
    <x v="2"/>
    <x v="2"/>
    <x v="2"/>
    <n v="1"/>
  </r>
  <r>
    <x v="37"/>
    <x v="1"/>
    <x v="1"/>
    <x v="1"/>
    <x v="1"/>
    <n v="1"/>
  </r>
  <r>
    <x v="37"/>
    <x v="234"/>
    <x v="0"/>
    <x v="0"/>
    <x v="0"/>
    <n v="1"/>
  </r>
  <r>
    <x v="37"/>
    <x v="235"/>
    <x v="0"/>
    <x v="0"/>
    <x v="0"/>
    <n v="1"/>
  </r>
  <r>
    <x v="38"/>
    <x v="1"/>
    <x v="1"/>
    <x v="1"/>
    <x v="1"/>
    <n v="1"/>
  </r>
  <r>
    <x v="38"/>
    <x v="236"/>
    <x v="4"/>
    <x v="4"/>
    <x v="4"/>
    <n v="1"/>
  </r>
  <r>
    <x v="38"/>
    <x v="131"/>
    <x v="2"/>
    <x v="2"/>
    <x v="2"/>
    <n v="1"/>
  </r>
  <r>
    <x v="38"/>
    <x v="237"/>
    <x v="0"/>
    <x v="0"/>
    <x v="0"/>
    <n v="1"/>
  </r>
  <r>
    <x v="38"/>
    <x v="238"/>
    <x v="2"/>
    <x v="2"/>
    <x v="2"/>
    <n v="1"/>
  </r>
  <r>
    <x v="39"/>
    <x v="1"/>
    <x v="1"/>
    <x v="1"/>
    <x v="1"/>
    <n v="1"/>
  </r>
  <r>
    <x v="39"/>
    <x v="239"/>
    <x v="0"/>
    <x v="0"/>
    <x v="0"/>
    <n v="1"/>
  </r>
  <r>
    <x v="39"/>
    <x v="6"/>
    <x v="2"/>
    <x v="2"/>
    <x v="2"/>
    <n v="1"/>
  </r>
  <r>
    <x v="39"/>
    <x v="240"/>
    <x v="2"/>
    <x v="2"/>
    <x v="2"/>
    <n v="1"/>
  </r>
  <r>
    <x v="40"/>
    <x v="1"/>
    <x v="1"/>
    <x v="1"/>
    <x v="1"/>
    <n v="1"/>
  </r>
  <r>
    <x v="40"/>
    <x v="241"/>
    <x v="3"/>
    <x v="3"/>
    <x v="3"/>
    <n v="1"/>
  </r>
  <r>
    <x v="40"/>
    <x v="242"/>
    <x v="2"/>
    <x v="2"/>
    <x v="2"/>
    <n v="1"/>
  </r>
  <r>
    <x v="40"/>
    <x v="243"/>
    <x v="2"/>
    <x v="2"/>
    <x v="2"/>
    <n v="1"/>
  </r>
  <r>
    <x v="40"/>
    <x v="244"/>
    <x v="2"/>
    <x v="2"/>
    <x v="2"/>
    <n v="1"/>
  </r>
  <r>
    <x v="40"/>
    <x v="245"/>
    <x v="3"/>
    <x v="3"/>
    <x v="3"/>
    <n v="1"/>
  </r>
  <r>
    <x v="41"/>
    <x v="1"/>
    <x v="1"/>
    <x v="1"/>
    <x v="1"/>
    <n v="1"/>
  </r>
  <r>
    <x v="41"/>
    <x v="246"/>
    <x v="0"/>
    <x v="0"/>
    <x v="0"/>
    <n v="1"/>
  </r>
  <r>
    <x v="41"/>
    <x v="247"/>
    <x v="0"/>
    <x v="0"/>
    <x v="0"/>
    <n v="1"/>
  </r>
  <r>
    <x v="41"/>
    <x v="248"/>
    <x v="1"/>
    <x v="1"/>
    <x v="1"/>
    <n v="1"/>
  </r>
  <r>
    <x v="41"/>
    <x v="94"/>
    <x v="0"/>
    <x v="0"/>
    <x v="0"/>
    <n v="1"/>
  </r>
  <r>
    <x v="41"/>
    <x v="249"/>
    <x v="2"/>
    <x v="2"/>
    <x v="2"/>
    <n v="1"/>
  </r>
  <r>
    <x v="41"/>
    <x v="250"/>
    <x v="0"/>
    <x v="0"/>
    <x v="0"/>
    <n v="1"/>
  </r>
  <r>
    <x v="41"/>
    <x v="251"/>
    <x v="2"/>
    <x v="2"/>
    <x v="2"/>
    <n v="1"/>
  </r>
  <r>
    <x v="41"/>
    <x v="252"/>
    <x v="2"/>
    <x v="2"/>
    <x v="2"/>
    <n v="1"/>
  </r>
  <r>
    <x v="41"/>
    <x v="253"/>
    <x v="0"/>
    <x v="0"/>
    <x v="0"/>
    <n v="1"/>
  </r>
  <r>
    <x v="41"/>
    <x v="254"/>
    <x v="2"/>
    <x v="2"/>
    <x v="2"/>
    <n v="1"/>
  </r>
  <r>
    <x v="41"/>
    <x v="255"/>
    <x v="2"/>
    <x v="2"/>
    <x v="2"/>
    <n v="1"/>
  </r>
  <r>
    <x v="42"/>
    <x v="1"/>
    <x v="1"/>
    <x v="1"/>
    <x v="1"/>
    <n v="1"/>
  </r>
  <r>
    <x v="42"/>
    <x v="256"/>
    <x v="3"/>
    <x v="3"/>
    <x v="3"/>
    <n v="1"/>
  </r>
  <r>
    <x v="42"/>
    <x v="257"/>
    <x v="4"/>
    <x v="4"/>
    <x v="4"/>
    <n v="1"/>
  </r>
  <r>
    <x v="42"/>
    <x v="258"/>
    <x v="2"/>
    <x v="2"/>
    <x v="2"/>
    <n v="1"/>
  </r>
  <r>
    <x v="42"/>
    <x v="259"/>
    <x v="0"/>
    <x v="0"/>
    <x v="0"/>
    <n v="1"/>
  </r>
  <r>
    <x v="43"/>
    <x v="1"/>
    <x v="1"/>
    <x v="1"/>
    <x v="1"/>
    <n v="1"/>
  </r>
  <r>
    <x v="43"/>
    <x v="260"/>
    <x v="1"/>
    <x v="1"/>
    <x v="1"/>
    <n v="1"/>
  </r>
  <r>
    <x v="43"/>
    <x v="261"/>
    <x v="0"/>
    <x v="0"/>
    <x v="0"/>
    <n v="1"/>
  </r>
  <r>
    <x v="43"/>
    <x v="63"/>
    <x v="4"/>
    <x v="4"/>
    <x v="4"/>
    <n v="1"/>
  </r>
  <r>
    <x v="43"/>
    <x v="262"/>
    <x v="0"/>
    <x v="0"/>
    <x v="0"/>
    <n v="1"/>
  </r>
  <r>
    <x v="43"/>
    <x v="263"/>
    <x v="1"/>
    <x v="1"/>
    <x v="1"/>
    <n v="1"/>
  </r>
  <r>
    <x v="43"/>
    <x v="264"/>
    <x v="0"/>
    <x v="0"/>
    <x v="0"/>
    <n v="1"/>
  </r>
  <r>
    <x v="43"/>
    <x v="265"/>
    <x v="2"/>
    <x v="2"/>
    <x v="2"/>
    <n v="1"/>
  </r>
  <r>
    <x v="43"/>
    <x v="266"/>
    <x v="2"/>
    <x v="2"/>
    <x v="2"/>
    <n v="1"/>
  </r>
  <r>
    <x v="43"/>
    <x v="267"/>
    <x v="1"/>
    <x v="1"/>
    <x v="1"/>
    <n v="1"/>
  </r>
  <r>
    <x v="43"/>
    <x v="268"/>
    <x v="0"/>
    <x v="0"/>
    <x v="0"/>
    <n v="1"/>
  </r>
  <r>
    <x v="44"/>
    <x v="1"/>
    <x v="1"/>
    <x v="1"/>
    <x v="1"/>
    <n v="1"/>
  </r>
  <r>
    <x v="44"/>
    <x v="269"/>
    <x v="3"/>
    <x v="3"/>
    <x v="3"/>
    <n v="1"/>
  </r>
  <r>
    <x v="44"/>
    <x v="172"/>
    <x v="3"/>
    <x v="3"/>
    <x v="3"/>
    <n v="1"/>
  </r>
  <r>
    <x v="44"/>
    <x v="270"/>
    <x v="2"/>
    <x v="2"/>
    <x v="2"/>
    <n v="1"/>
  </r>
  <r>
    <x v="44"/>
    <x v="271"/>
    <x v="3"/>
    <x v="3"/>
    <x v="3"/>
    <n v="1"/>
  </r>
  <r>
    <x v="44"/>
    <x v="272"/>
    <x v="3"/>
    <x v="3"/>
    <x v="3"/>
    <n v="1"/>
  </r>
  <r>
    <x v="45"/>
    <x v="1"/>
    <x v="1"/>
    <x v="1"/>
    <x v="1"/>
    <n v="1"/>
  </r>
  <r>
    <x v="45"/>
    <x v="273"/>
    <x v="3"/>
    <x v="3"/>
    <x v="3"/>
    <n v="1"/>
  </r>
  <r>
    <x v="45"/>
    <x v="274"/>
    <x v="3"/>
    <x v="3"/>
    <x v="3"/>
    <n v="1"/>
  </r>
  <r>
    <x v="45"/>
    <x v="275"/>
    <x v="0"/>
    <x v="0"/>
    <x v="0"/>
    <n v="1"/>
  </r>
  <r>
    <x v="45"/>
    <x v="276"/>
    <x v="4"/>
    <x v="4"/>
    <x v="4"/>
    <n v="1"/>
  </r>
  <r>
    <x v="45"/>
    <x v="277"/>
    <x v="3"/>
    <x v="3"/>
    <x v="3"/>
    <n v="1"/>
  </r>
  <r>
    <x v="45"/>
    <x v="278"/>
    <x v="4"/>
    <x v="4"/>
    <x v="4"/>
    <n v="1"/>
  </r>
  <r>
    <x v="45"/>
    <x v="279"/>
    <x v="3"/>
    <x v="3"/>
    <x v="3"/>
    <n v="1"/>
  </r>
  <r>
    <x v="45"/>
    <x v="280"/>
    <x v="3"/>
    <x v="3"/>
    <x v="3"/>
    <n v="1"/>
  </r>
  <r>
    <x v="45"/>
    <x v="281"/>
    <x v="3"/>
    <x v="3"/>
    <x v="3"/>
    <n v="1"/>
  </r>
  <r>
    <x v="46"/>
    <x v="1"/>
    <x v="1"/>
    <x v="1"/>
    <x v="1"/>
    <n v="1"/>
  </r>
  <r>
    <x v="46"/>
    <x v="282"/>
    <x v="0"/>
    <x v="0"/>
    <x v="0"/>
    <n v="1"/>
  </r>
  <r>
    <x v="46"/>
    <x v="283"/>
    <x v="0"/>
    <x v="0"/>
    <x v="0"/>
    <n v="1"/>
  </r>
  <r>
    <x v="46"/>
    <x v="284"/>
    <x v="0"/>
    <x v="0"/>
    <x v="0"/>
    <n v="1"/>
  </r>
  <r>
    <x v="47"/>
    <x v="1"/>
    <x v="1"/>
    <x v="1"/>
    <x v="1"/>
    <n v="1"/>
  </r>
  <r>
    <x v="47"/>
    <x v="285"/>
    <x v="1"/>
    <x v="1"/>
    <x v="1"/>
    <n v="1"/>
  </r>
  <r>
    <x v="47"/>
    <x v="236"/>
    <x v="1"/>
    <x v="1"/>
    <x v="1"/>
    <n v="1"/>
  </r>
  <r>
    <x v="48"/>
    <x v="1"/>
    <x v="1"/>
    <x v="1"/>
    <x v="1"/>
    <n v="1"/>
  </r>
  <r>
    <x v="48"/>
    <x v="286"/>
    <x v="2"/>
    <x v="2"/>
    <x v="2"/>
    <n v="1"/>
  </r>
  <r>
    <x v="48"/>
    <x v="287"/>
    <x v="4"/>
    <x v="4"/>
    <x v="4"/>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2000000}" name="PivotTable9" cacheId="9" applyNumberFormats="0" applyBorderFormats="0" applyFontFormats="0" applyPatternFormats="0" applyAlignmentFormats="0" applyWidthHeightFormats="1" dataCaption="Values" updatedVersion="8" minRefreshableVersion="3" useAutoFormatting="1" rowGrandTotals="0" colGrandTotals="0" itemPrintTitles="1" createdVersion="6" indent="0" outline="1" outlineData="1" multipleFieldFilters="0">
  <location ref="J1:K397" firstHeaderRow="1" firstDataRow="1" firstDataCol="1"/>
  <pivotFields count="6">
    <pivotField axis="axisRow" showAll="0">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m="1" x="49"/>
        <item t="default"/>
      </items>
    </pivotField>
    <pivotField axis="axisRow" showAll="0" defaultSubtotal="0">
      <items count="341">
        <item x="126"/>
        <item m="1" x="308"/>
        <item m="1" x="297"/>
        <item x="190"/>
        <item x="111"/>
        <item x="221"/>
        <item x="113"/>
        <item x="136"/>
        <item x="127"/>
        <item x="12"/>
        <item m="1" x="339"/>
        <item x="246"/>
        <item m="1" x="318"/>
        <item x="44"/>
        <item x="88"/>
        <item x="89"/>
        <item x="160"/>
        <item m="1" x="315"/>
        <item x="90"/>
        <item x="247"/>
        <item x="13"/>
        <item x="128"/>
        <item m="1" x="290"/>
        <item x="133"/>
        <item x="14"/>
        <item m="1" x="307"/>
        <item x="215"/>
        <item x="216"/>
        <item m="1" x="326"/>
        <item x="248"/>
        <item x="191"/>
        <item x="2"/>
        <item x="260"/>
        <item m="1" x="319"/>
        <item x="66"/>
        <item x="96"/>
        <item x="99"/>
        <item x="107"/>
        <item x="114"/>
        <item x="45"/>
        <item x="67"/>
        <item x="241"/>
        <item x="59"/>
        <item m="1" x="337"/>
        <item x="222"/>
        <item x="192"/>
        <item x="269"/>
        <item x="115"/>
        <item x="129"/>
        <item m="1" x="291"/>
        <item x="185"/>
        <item x="130"/>
        <item x="161"/>
        <item x="236"/>
        <item m="1" x="329"/>
        <item x="162"/>
        <item x="261"/>
        <item m="1" x="312"/>
        <item x="174"/>
        <item x="223"/>
        <item x="100"/>
        <item x="208"/>
        <item x="217"/>
        <item x="209"/>
        <item x="68"/>
        <item x="286"/>
        <item x="97"/>
        <item m="1" x="320"/>
        <item x="46"/>
        <item x="131"/>
        <item m="1" x="324"/>
        <item x="210"/>
        <item x="168"/>
        <item x="169"/>
        <item m="1" x="316"/>
        <item x="47"/>
        <item x="48"/>
        <item m="1" x="288"/>
        <item x="94"/>
        <item m="1" x="321"/>
        <item x="211"/>
        <item x="69"/>
        <item m="1" x="338"/>
        <item x="15"/>
        <item x="49"/>
        <item x="95"/>
        <item x="137"/>
        <item x="63"/>
        <item m="1" x="331"/>
        <item x="147"/>
        <item x="51"/>
        <item x="163"/>
        <item m="1" x="311"/>
        <item m="1" x="317"/>
        <item m="1" x="293"/>
        <item m="1" x="296"/>
        <item x="101"/>
        <item x="175"/>
        <item x="176"/>
        <item m="1" x="333"/>
        <item m="1" x="305"/>
        <item x="218"/>
        <item x="16"/>
        <item x="273"/>
        <item x="116"/>
        <item x="164"/>
        <item x="177"/>
        <item x="193"/>
        <item x="52"/>
        <item x="70"/>
        <item x="71"/>
        <item x="72"/>
        <item m="1" x="299"/>
        <item x="17"/>
        <item m="1" x="289"/>
        <item m="1" x="310"/>
        <item x="249"/>
        <item x="224"/>
        <item x="194"/>
        <item x="7"/>
        <item x="53"/>
        <item x="138"/>
        <item x="165"/>
        <item x="73"/>
        <item x="3"/>
        <item x="212"/>
        <item m="1" x="314"/>
        <item x="225"/>
        <item x="60"/>
        <item x="156"/>
        <item x="226"/>
        <item x="237"/>
        <item x="139"/>
        <item x="6"/>
        <item m="1" x="309"/>
        <item x="250"/>
        <item x="117"/>
        <item x="188"/>
        <item x="104"/>
        <item x="195"/>
        <item x="287"/>
        <item x="234"/>
        <item x="91"/>
        <item m="1" x="334"/>
        <item x="157"/>
        <item x="150"/>
        <item x="106"/>
        <item x="8"/>
        <item x="134"/>
        <item x="108"/>
        <item x="74"/>
        <item x="166"/>
        <item x="196"/>
        <item x="243"/>
        <item x="170"/>
        <item x="105"/>
        <item x="197"/>
        <item x="227"/>
        <item x="189"/>
        <item x="171"/>
        <item x="64"/>
        <item x="109"/>
        <item x="219"/>
        <item x="18"/>
        <item x="262"/>
        <item x="110"/>
        <item x="263"/>
        <item x="140"/>
        <item x="282"/>
        <item x="228"/>
        <item x="19"/>
        <item x="172"/>
        <item m="1" x="304"/>
        <item x="92"/>
        <item x="118"/>
        <item x="244"/>
        <item m="1" x="292"/>
        <item x="75"/>
        <item x="141"/>
        <item x="251"/>
        <item x="20"/>
        <item x="283"/>
        <item x="148"/>
        <item x="158"/>
        <item x="256"/>
        <item x="5"/>
        <item x="21"/>
        <item x="229"/>
        <item x="270"/>
        <item x="54"/>
        <item m="1" x="302"/>
        <item x="142"/>
        <item x="238"/>
        <item x="119"/>
        <item x="22"/>
        <item x="76"/>
        <item x="245"/>
        <item x="61"/>
        <item x="62"/>
        <item x="112"/>
        <item x="198"/>
        <item x="178"/>
        <item x="199"/>
        <item x="120"/>
        <item x="200"/>
        <item x="102"/>
        <item x="23"/>
        <item x="24"/>
        <item x="132"/>
        <item x="274"/>
        <item x="214"/>
        <item x="275"/>
        <item x="0"/>
        <item x="77"/>
        <item x="1"/>
        <item x="152"/>
        <item x="25"/>
        <item x="78"/>
        <item x="257"/>
        <item x="179"/>
        <item x="252"/>
        <item m="1" x="328"/>
        <item x="143"/>
        <item x="230"/>
        <item x="9"/>
        <item x="231"/>
        <item x="121"/>
        <item x="253"/>
        <item x="122"/>
        <item x="26"/>
        <item m="1" x="313"/>
        <item x="276"/>
        <item x="135"/>
        <item m="1" x="301"/>
        <item x="173"/>
        <item x="201"/>
        <item x="180"/>
        <item x="235"/>
        <item x="258"/>
        <item x="80"/>
        <item x="123"/>
        <item x="167"/>
        <item x="240"/>
        <item x="232"/>
        <item x="277"/>
        <item x="264"/>
        <item x="202"/>
        <item x="265"/>
        <item x="149"/>
        <item m="1" x="340"/>
        <item m="1" x="325"/>
        <item m="1" x="330"/>
        <item x="27"/>
        <item x="259"/>
        <item x="254"/>
        <item x="28"/>
        <item x="29"/>
        <item x="30"/>
        <item x="31"/>
        <item x="213"/>
        <item x="32"/>
        <item x="33"/>
        <item x="186"/>
        <item m="1" x="303"/>
        <item x="35"/>
        <item x="81"/>
        <item x="203"/>
        <item x="93"/>
        <item x="220"/>
        <item x="278"/>
        <item x="82"/>
        <item x="10"/>
        <item x="55"/>
        <item x="181"/>
        <item x="145"/>
        <item x="36"/>
        <item x="255"/>
        <item x="153"/>
        <item x="279"/>
        <item x="124"/>
        <item x="182"/>
        <item x="83"/>
        <item x="151"/>
        <item m="1" x="335"/>
        <item m="1" x="332"/>
        <item x="56"/>
        <item m="1" x="327"/>
        <item m="1" x="306"/>
        <item x="84"/>
        <item x="284"/>
        <item x="98"/>
        <item x="38"/>
        <item x="204"/>
        <item x="280"/>
        <item x="39"/>
        <item x="85"/>
        <item x="86"/>
        <item x="187"/>
        <item x="205"/>
        <item x="57"/>
        <item x="183"/>
        <item x="146"/>
        <item m="1" x="336"/>
        <item x="40"/>
        <item x="11"/>
        <item x="58"/>
        <item x="281"/>
        <item x="87"/>
        <item x="266"/>
        <item x="41"/>
        <item m="1" x="294"/>
        <item x="267"/>
        <item x="207"/>
        <item x="42"/>
        <item x="272"/>
        <item m="1" x="322"/>
        <item x="268"/>
        <item x="65"/>
        <item m="1" x="295"/>
        <item m="1" x="323"/>
        <item x="125"/>
        <item x="43"/>
        <item x="37"/>
        <item x="34"/>
        <item x="50"/>
        <item x="79"/>
        <item x="103"/>
        <item m="1" x="300"/>
        <item x="144"/>
        <item x="154"/>
        <item x="155"/>
        <item x="159"/>
        <item x="206"/>
        <item x="233"/>
        <item x="239"/>
        <item x="242"/>
        <item m="1" x="298"/>
        <item x="271"/>
        <item x="184"/>
        <item x="4"/>
        <item x="285"/>
      </items>
    </pivotField>
    <pivotField showAll="0" defaultSubtotal="0"/>
    <pivotField showAll="0" defaultSubtotal="0"/>
    <pivotField numFmtId="164" showAll="0" defaultSubtotal="0"/>
    <pivotField dataField="1" showAll="0"/>
  </pivotFields>
  <rowFields count="2">
    <field x="0"/>
    <field x="1"/>
  </rowFields>
  <rowItems count="396">
    <i>
      <x/>
    </i>
    <i r="1">
      <x v="212"/>
    </i>
    <i r="1">
      <x v="214"/>
    </i>
    <i>
      <x v="1"/>
    </i>
    <i r="1">
      <x v="31"/>
    </i>
    <i r="1">
      <x v="124"/>
    </i>
    <i r="1">
      <x v="185"/>
    </i>
    <i r="1">
      <x v="214"/>
    </i>
    <i r="1">
      <x v="339"/>
    </i>
    <i>
      <x v="2"/>
    </i>
    <i r="1">
      <x v="133"/>
    </i>
    <i r="1">
      <x v="214"/>
    </i>
    <i>
      <x v="3"/>
    </i>
    <i r="1">
      <x v="119"/>
    </i>
    <i r="1">
      <x v="147"/>
    </i>
    <i r="1">
      <x v="214"/>
    </i>
    <i r="1">
      <x v="224"/>
    </i>
    <i r="1">
      <x v="271"/>
    </i>
    <i r="1">
      <x v="304"/>
    </i>
    <i>
      <x v="4"/>
    </i>
    <i r="1">
      <x v="9"/>
    </i>
    <i r="1">
      <x v="20"/>
    </i>
    <i r="1">
      <x v="24"/>
    </i>
    <i r="1">
      <x v="83"/>
    </i>
    <i r="1">
      <x v="102"/>
    </i>
    <i r="1">
      <x v="113"/>
    </i>
    <i r="1">
      <x v="163"/>
    </i>
    <i r="1">
      <x v="170"/>
    </i>
    <i r="1">
      <x v="180"/>
    </i>
    <i r="1">
      <x v="186"/>
    </i>
    <i r="1">
      <x v="194"/>
    </i>
    <i r="1">
      <x v="206"/>
    </i>
    <i r="1">
      <x v="207"/>
    </i>
    <i r="1">
      <x v="214"/>
    </i>
    <i r="1">
      <x v="216"/>
    </i>
    <i r="1">
      <x v="229"/>
    </i>
    <i r="1">
      <x v="252"/>
    </i>
    <i r="1">
      <x v="255"/>
    </i>
    <i r="1">
      <x v="256"/>
    </i>
    <i r="1">
      <x v="257"/>
    </i>
    <i r="1">
      <x v="258"/>
    </i>
    <i r="1">
      <x v="260"/>
    </i>
    <i r="1">
      <x v="261"/>
    </i>
    <i r="1">
      <x v="264"/>
    </i>
    <i r="1">
      <x v="275"/>
    </i>
    <i r="1">
      <x v="291"/>
    </i>
    <i r="1">
      <x v="294"/>
    </i>
    <i r="1">
      <x v="303"/>
    </i>
    <i r="1">
      <x v="309"/>
    </i>
    <i r="1">
      <x v="313"/>
    </i>
    <i r="1">
      <x v="321"/>
    </i>
    <i r="1">
      <x v="322"/>
    </i>
    <i r="1">
      <x v="323"/>
    </i>
    <i>
      <x v="5"/>
    </i>
    <i r="1">
      <x v="13"/>
    </i>
    <i r="1">
      <x v="39"/>
    </i>
    <i r="1">
      <x v="68"/>
    </i>
    <i r="1">
      <x v="75"/>
    </i>
    <i r="1">
      <x v="76"/>
    </i>
    <i r="1">
      <x v="84"/>
    </i>
    <i r="1">
      <x v="90"/>
    </i>
    <i r="1">
      <x v="108"/>
    </i>
    <i r="1">
      <x v="120"/>
    </i>
    <i r="1">
      <x v="189"/>
    </i>
    <i r="1">
      <x v="214"/>
    </i>
    <i r="1">
      <x v="272"/>
    </i>
    <i r="1">
      <x v="285"/>
    </i>
    <i r="1">
      <x v="299"/>
    </i>
    <i r="1">
      <x v="305"/>
    </i>
    <i r="1">
      <x v="324"/>
    </i>
    <i>
      <x v="6"/>
    </i>
    <i r="1">
      <x v="42"/>
    </i>
    <i r="1">
      <x v="128"/>
    </i>
    <i r="1">
      <x v="197"/>
    </i>
    <i r="1">
      <x v="198"/>
    </i>
    <i r="1">
      <x v="214"/>
    </i>
    <i>
      <x v="7"/>
    </i>
    <i r="1">
      <x v="87"/>
    </i>
    <i r="1">
      <x v="214"/>
    </i>
    <i>
      <x v="8"/>
    </i>
    <i r="1">
      <x v="160"/>
    </i>
    <i r="1">
      <x v="214"/>
    </i>
    <i r="1">
      <x v="317"/>
    </i>
    <i>
      <x v="9"/>
    </i>
    <i r="1">
      <x v="34"/>
    </i>
    <i r="1">
      <x v="40"/>
    </i>
    <i r="1">
      <x v="64"/>
    </i>
    <i r="1">
      <x v="81"/>
    </i>
    <i r="1">
      <x v="109"/>
    </i>
    <i r="1">
      <x v="110"/>
    </i>
    <i r="1">
      <x v="111"/>
    </i>
    <i r="1">
      <x v="123"/>
    </i>
    <i r="1">
      <x v="150"/>
    </i>
    <i r="1">
      <x v="177"/>
    </i>
    <i r="1">
      <x v="195"/>
    </i>
    <i r="1">
      <x v="213"/>
    </i>
    <i r="1">
      <x v="214"/>
    </i>
    <i r="1">
      <x v="217"/>
    </i>
    <i r="1">
      <x v="239"/>
    </i>
    <i r="1">
      <x v="265"/>
    </i>
    <i r="1">
      <x v="270"/>
    </i>
    <i r="1">
      <x v="281"/>
    </i>
    <i r="1">
      <x v="288"/>
    </i>
    <i r="1">
      <x v="295"/>
    </i>
    <i r="1">
      <x v="296"/>
    </i>
    <i r="1">
      <x v="307"/>
    </i>
    <i r="1">
      <x v="325"/>
    </i>
    <i>
      <x v="10"/>
    </i>
    <i r="1">
      <x v="14"/>
    </i>
    <i r="1">
      <x v="15"/>
    </i>
    <i r="1">
      <x v="18"/>
    </i>
    <i r="1">
      <x v="142"/>
    </i>
    <i r="1">
      <x v="173"/>
    </i>
    <i r="1">
      <x v="214"/>
    </i>
    <i r="1">
      <x v="267"/>
    </i>
    <i>
      <x v="11"/>
    </i>
    <i r="1">
      <x v="78"/>
    </i>
    <i r="1">
      <x v="85"/>
    </i>
    <i r="1">
      <x v="214"/>
    </i>
    <i>
      <x v="12"/>
    </i>
    <i r="1">
      <x v="35"/>
    </i>
    <i r="1">
      <x v="66"/>
    </i>
    <i r="1">
      <x v="214"/>
    </i>
    <i r="1">
      <x v="290"/>
    </i>
    <i>
      <x v="13"/>
    </i>
    <i r="1">
      <x v="36"/>
    </i>
    <i r="1">
      <x v="60"/>
    </i>
    <i r="1">
      <x v="96"/>
    </i>
    <i r="1">
      <x v="205"/>
    </i>
    <i r="1">
      <x v="214"/>
    </i>
    <i>
      <x v="14"/>
    </i>
    <i r="1">
      <x v="138"/>
    </i>
    <i r="1">
      <x v="155"/>
    </i>
    <i r="1">
      <x v="214"/>
    </i>
    <i r="1">
      <x v="326"/>
    </i>
    <i>
      <x v="15"/>
    </i>
    <i r="1">
      <x v="146"/>
    </i>
    <i r="1">
      <x v="214"/>
    </i>
    <i>
      <x v="16"/>
    </i>
    <i r="1">
      <x v="37"/>
    </i>
    <i r="1">
      <x v="149"/>
    </i>
    <i r="1">
      <x v="161"/>
    </i>
    <i r="1">
      <x v="165"/>
    </i>
    <i r="1">
      <x v="214"/>
    </i>
    <i>
      <x v="17"/>
    </i>
    <i r="1">
      <x v="4"/>
    </i>
    <i r="1">
      <x v="199"/>
    </i>
    <i r="1">
      <x v="214"/>
    </i>
    <i>
      <x v="18"/>
    </i>
    <i r="1">
      <x v="6"/>
    </i>
    <i r="1">
      <x v="38"/>
    </i>
    <i r="1">
      <x v="47"/>
    </i>
    <i r="1">
      <x v="104"/>
    </i>
    <i r="1">
      <x v="136"/>
    </i>
    <i r="1">
      <x v="174"/>
    </i>
    <i r="1">
      <x v="193"/>
    </i>
    <i r="1">
      <x v="203"/>
    </i>
    <i r="1">
      <x v="214"/>
    </i>
    <i r="1">
      <x v="226"/>
    </i>
    <i r="1">
      <x v="228"/>
    </i>
    <i r="1">
      <x v="240"/>
    </i>
    <i r="1">
      <x v="279"/>
    </i>
    <i r="1">
      <x v="320"/>
    </i>
    <i>
      <x v="19"/>
    </i>
    <i r="1">
      <x/>
    </i>
    <i r="1">
      <x v="8"/>
    </i>
    <i r="1">
      <x v="21"/>
    </i>
    <i r="1">
      <x v="48"/>
    </i>
    <i r="1">
      <x v="51"/>
    </i>
    <i r="1">
      <x v="69"/>
    </i>
    <i r="1">
      <x v="87"/>
    </i>
    <i r="1">
      <x v="208"/>
    </i>
    <i r="1">
      <x v="214"/>
    </i>
    <i>
      <x v="20"/>
    </i>
    <i r="1">
      <x v="23"/>
    </i>
    <i r="1">
      <x v="148"/>
    </i>
    <i r="1">
      <x v="214"/>
    </i>
    <i r="1">
      <x v="232"/>
    </i>
    <i>
      <x v="21"/>
    </i>
    <i r="1">
      <x v="7"/>
    </i>
    <i r="1">
      <x v="86"/>
    </i>
    <i r="1">
      <x v="121"/>
    </i>
    <i r="1">
      <x v="132"/>
    </i>
    <i r="1">
      <x v="167"/>
    </i>
    <i r="1">
      <x v="178"/>
    </i>
    <i r="1">
      <x v="191"/>
    </i>
    <i r="1">
      <x v="214"/>
    </i>
    <i r="1">
      <x v="222"/>
    </i>
    <i r="1">
      <x v="274"/>
    </i>
    <i r="1">
      <x v="301"/>
    </i>
    <i r="1">
      <x v="328"/>
    </i>
    <i>
      <x v="22"/>
    </i>
    <i r="1">
      <x v="89"/>
    </i>
    <i r="1">
      <x v="182"/>
    </i>
    <i r="1">
      <x v="214"/>
    </i>
    <i r="1">
      <x v="248"/>
    </i>
    <i>
      <x v="23"/>
    </i>
    <i r="1">
      <x v="145"/>
    </i>
    <i r="1">
      <x v="214"/>
    </i>
    <i r="1">
      <x v="282"/>
    </i>
    <i>
      <x v="24"/>
    </i>
    <i r="1">
      <x v="214"/>
    </i>
    <i r="1">
      <x v="215"/>
    </i>
    <i r="1">
      <x v="277"/>
    </i>
    <i r="1">
      <x v="329"/>
    </i>
    <i>
      <x v="25"/>
    </i>
    <i r="1">
      <x v="129"/>
    </i>
    <i r="1">
      <x v="144"/>
    </i>
    <i r="1">
      <x v="183"/>
    </i>
    <i r="1">
      <x v="214"/>
    </i>
    <i r="1">
      <x v="330"/>
    </i>
    <i>
      <x v="26"/>
    </i>
    <i r="1">
      <x v="16"/>
    </i>
    <i r="1">
      <x v="52"/>
    </i>
    <i r="1">
      <x v="55"/>
    </i>
    <i r="1">
      <x v="91"/>
    </i>
    <i r="1">
      <x v="105"/>
    </i>
    <i r="1">
      <x v="122"/>
    </i>
    <i r="1">
      <x v="151"/>
    </i>
    <i r="1">
      <x v="214"/>
    </i>
    <i r="1">
      <x v="241"/>
    </i>
    <i r="1">
      <x v="317"/>
    </i>
    <i r="1">
      <x v="331"/>
    </i>
    <i>
      <x v="27"/>
    </i>
    <i r="1">
      <x v="214"/>
    </i>
    <i>
      <x v="28"/>
    </i>
    <i r="1">
      <x v="72"/>
    </i>
    <i r="1">
      <x v="73"/>
    </i>
    <i r="1">
      <x v="91"/>
    </i>
    <i r="1">
      <x v="154"/>
    </i>
    <i r="1">
      <x v="159"/>
    </i>
    <i r="1">
      <x v="171"/>
    </i>
    <i r="1">
      <x v="214"/>
    </i>
    <i r="1">
      <x v="234"/>
    </i>
    <i>
      <x v="29"/>
    </i>
    <i r="1">
      <x v="58"/>
    </i>
    <i r="1">
      <x v="97"/>
    </i>
    <i r="1">
      <x v="98"/>
    </i>
    <i r="1">
      <x v="106"/>
    </i>
    <i r="1">
      <x v="201"/>
    </i>
    <i r="1">
      <x v="214"/>
    </i>
    <i r="1">
      <x v="219"/>
    </i>
    <i r="1">
      <x v="236"/>
    </i>
    <i r="1">
      <x v="273"/>
    </i>
    <i r="1">
      <x v="280"/>
    </i>
    <i r="1">
      <x v="300"/>
    </i>
    <i>
      <x v="30"/>
    </i>
    <i r="1">
      <x v="50"/>
    </i>
    <i r="1">
      <x v="214"/>
    </i>
    <i r="1">
      <x v="262"/>
    </i>
    <i r="1">
      <x v="297"/>
    </i>
    <i r="1">
      <x v="338"/>
    </i>
    <i>
      <x v="31"/>
    </i>
    <i r="1">
      <x v="137"/>
    </i>
    <i r="1">
      <x v="158"/>
    </i>
    <i r="1">
      <x v="214"/>
    </i>
    <i>
      <x v="32"/>
    </i>
    <i r="1">
      <x v="3"/>
    </i>
    <i r="1">
      <x v="30"/>
    </i>
    <i r="1">
      <x v="45"/>
    </i>
    <i r="1">
      <x v="107"/>
    </i>
    <i r="1">
      <x v="118"/>
    </i>
    <i r="1">
      <x v="139"/>
    </i>
    <i r="1">
      <x v="152"/>
    </i>
    <i r="1">
      <x v="156"/>
    </i>
    <i r="1">
      <x v="200"/>
    </i>
    <i r="1">
      <x v="202"/>
    </i>
    <i r="1">
      <x v="204"/>
    </i>
    <i r="1">
      <x v="214"/>
    </i>
    <i r="1">
      <x v="235"/>
    </i>
    <i r="1">
      <x v="246"/>
    </i>
    <i r="1">
      <x v="248"/>
    </i>
    <i r="1">
      <x v="266"/>
    </i>
    <i r="1">
      <x v="292"/>
    </i>
    <i r="1">
      <x v="298"/>
    </i>
    <i r="1">
      <x v="312"/>
    </i>
    <i r="1">
      <x v="332"/>
    </i>
    <i>
      <x v="33"/>
    </i>
    <i r="1">
      <x v="61"/>
    </i>
    <i r="1">
      <x v="63"/>
    </i>
    <i r="1">
      <x v="71"/>
    </i>
    <i r="1">
      <x v="80"/>
    </i>
    <i r="1">
      <x v="125"/>
    </i>
    <i r="1">
      <x v="214"/>
    </i>
    <i r="1">
      <x v="259"/>
    </i>
    <i>
      <x v="34"/>
    </i>
    <i r="1">
      <x v="210"/>
    </i>
    <i r="1">
      <x v="214"/>
    </i>
    <i>
      <x v="35"/>
    </i>
    <i r="1">
      <x v="26"/>
    </i>
    <i r="1">
      <x v="27"/>
    </i>
    <i r="1">
      <x v="62"/>
    </i>
    <i r="1">
      <x v="101"/>
    </i>
    <i r="1">
      <x v="162"/>
    </i>
    <i r="1">
      <x v="214"/>
    </i>
    <i r="1">
      <x v="232"/>
    </i>
    <i r="1">
      <x v="268"/>
    </i>
    <i>
      <x v="36"/>
    </i>
    <i r="1">
      <x v="5"/>
    </i>
    <i r="1">
      <x v="44"/>
    </i>
    <i r="1">
      <x v="59"/>
    </i>
    <i r="1">
      <x v="117"/>
    </i>
    <i r="1">
      <x v="127"/>
    </i>
    <i r="1">
      <x v="130"/>
    </i>
    <i r="1">
      <x v="157"/>
    </i>
    <i r="1">
      <x v="169"/>
    </i>
    <i r="1">
      <x v="187"/>
    </i>
    <i r="1">
      <x v="214"/>
    </i>
    <i r="1">
      <x v="223"/>
    </i>
    <i r="1">
      <x v="225"/>
    </i>
    <i r="1">
      <x v="243"/>
    </i>
    <i r="1">
      <x v="333"/>
    </i>
    <i>
      <x v="37"/>
    </i>
    <i r="1">
      <x v="141"/>
    </i>
    <i r="1">
      <x v="214"/>
    </i>
    <i r="1">
      <x v="237"/>
    </i>
    <i>
      <x v="38"/>
    </i>
    <i r="1">
      <x v="53"/>
    </i>
    <i r="1">
      <x v="69"/>
    </i>
    <i r="1">
      <x v="131"/>
    </i>
    <i r="1">
      <x v="192"/>
    </i>
    <i r="1">
      <x v="214"/>
    </i>
    <i>
      <x v="39"/>
    </i>
    <i r="1">
      <x v="133"/>
    </i>
    <i r="1">
      <x v="214"/>
    </i>
    <i r="1">
      <x v="242"/>
    </i>
    <i r="1">
      <x v="334"/>
    </i>
    <i>
      <x v="40"/>
    </i>
    <i r="1">
      <x v="41"/>
    </i>
    <i r="1">
      <x v="153"/>
    </i>
    <i r="1">
      <x v="175"/>
    </i>
    <i r="1">
      <x v="196"/>
    </i>
    <i r="1">
      <x v="214"/>
    </i>
    <i r="1">
      <x v="335"/>
    </i>
    <i>
      <x v="41"/>
    </i>
    <i r="1">
      <x v="11"/>
    </i>
    <i r="1">
      <x v="19"/>
    </i>
    <i r="1">
      <x v="29"/>
    </i>
    <i r="1">
      <x v="78"/>
    </i>
    <i r="1">
      <x v="116"/>
    </i>
    <i r="1">
      <x v="135"/>
    </i>
    <i r="1">
      <x v="179"/>
    </i>
    <i r="1">
      <x v="214"/>
    </i>
    <i r="1">
      <x v="220"/>
    </i>
    <i r="1">
      <x v="227"/>
    </i>
    <i r="1">
      <x v="254"/>
    </i>
    <i r="1">
      <x v="276"/>
    </i>
    <i>
      <x v="42"/>
    </i>
    <i r="1">
      <x v="184"/>
    </i>
    <i r="1">
      <x v="214"/>
    </i>
    <i r="1">
      <x v="218"/>
    </i>
    <i r="1">
      <x v="238"/>
    </i>
    <i r="1">
      <x v="253"/>
    </i>
    <i>
      <x v="43"/>
    </i>
    <i r="1">
      <x v="32"/>
    </i>
    <i r="1">
      <x v="56"/>
    </i>
    <i r="1">
      <x v="87"/>
    </i>
    <i r="1">
      <x v="164"/>
    </i>
    <i r="1">
      <x v="166"/>
    </i>
    <i r="1">
      <x v="214"/>
    </i>
    <i r="1">
      <x v="245"/>
    </i>
    <i r="1">
      <x v="247"/>
    </i>
    <i r="1">
      <x v="308"/>
    </i>
    <i r="1">
      <x v="311"/>
    </i>
    <i r="1">
      <x v="316"/>
    </i>
    <i>
      <x v="44"/>
    </i>
    <i r="1">
      <x v="46"/>
    </i>
    <i r="1">
      <x v="171"/>
    </i>
    <i r="1">
      <x v="188"/>
    </i>
    <i r="1">
      <x v="214"/>
    </i>
    <i r="1">
      <x v="314"/>
    </i>
    <i r="1">
      <x v="337"/>
    </i>
    <i>
      <x v="45"/>
    </i>
    <i r="1">
      <x v="103"/>
    </i>
    <i r="1">
      <x v="209"/>
    </i>
    <i r="1">
      <x v="211"/>
    </i>
    <i r="1">
      <x v="214"/>
    </i>
    <i r="1">
      <x v="231"/>
    </i>
    <i r="1">
      <x v="244"/>
    </i>
    <i r="1">
      <x v="269"/>
    </i>
    <i r="1">
      <x v="278"/>
    </i>
    <i r="1">
      <x v="293"/>
    </i>
    <i r="1">
      <x v="306"/>
    </i>
    <i>
      <x v="46"/>
    </i>
    <i r="1">
      <x v="168"/>
    </i>
    <i r="1">
      <x v="181"/>
    </i>
    <i r="1">
      <x v="214"/>
    </i>
    <i r="1">
      <x v="289"/>
    </i>
    <i>
      <x v="47"/>
    </i>
    <i r="1">
      <x v="53"/>
    </i>
    <i r="1">
      <x v="214"/>
    </i>
    <i r="1">
      <x v="340"/>
    </i>
    <i>
      <x v="48"/>
    </i>
    <i r="1">
      <x v="65"/>
    </i>
    <i r="1">
      <x v="140"/>
    </i>
    <i r="1">
      <x v="214"/>
    </i>
  </rowItems>
  <colItems count="1">
    <i/>
  </colItems>
  <dataFields count="1">
    <dataField name="Sum of CITY COUNT" fld="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8" cacheId="9" applyNumberFormats="0" applyBorderFormats="0" applyFontFormats="0" applyPatternFormats="0" applyAlignmentFormats="0" applyWidthHeightFormats="1" dataCaption="Values" updatedVersion="8" minRefreshableVersion="3" useAutoFormatting="1" rowGrandTotals="0" colGrandTotals="0" itemPrintTitles="1" createdVersion="6" indent="0" outline="1" outlineData="1" multipleFieldFilters="0">
  <location ref="H1:H50" firstHeaderRow="1" firstDataRow="1" firstDataCol="1"/>
  <pivotFields count="6">
    <pivotField axis="axisRow" showAll="0">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m="1" x="49"/>
        <item t="default"/>
      </items>
    </pivotField>
    <pivotField showAll="0" defaultSubtotal="0"/>
    <pivotField showAll="0" defaultSubtotal="0"/>
    <pivotField showAll="0" defaultSubtotal="0"/>
    <pivotField numFmtId="164" showAll="0" defaultSubtotal="0"/>
    <pivotField showAll="0"/>
  </pivotFields>
  <rowFields count="1">
    <field x="0"/>
  </rowFields>
  <rowItems count="4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0" cacheId="9" applyNumberFormats="0" applyBorderFormats="0" applyFontFormats="0" applyPatternFormats="0" applyAlignmentFormats="0" applyWidthHeightFormats="1" dataCaption="Values" updatedVersion="8" minRefreshableVersion="3" useAutoFormatting="1" rowGrandTotals="0" colGrandTotals="0" itemPrintTitles="1" createdVersion="6" indent="0" outline="1" outlineData="1" multipleFieldFilters="0">
  <location ref="M1:M1438" firstHeaderRow="1" firstDataRow="1" firstDataCol="1"/>
  <pivotFields count="6">
    <pivotField axis="axisRow" showAll="0">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m="1" x="49"/>
        <item t="default"/>
      </items>
    </pivotField>
    <pivotField axis="axisRow" showAll="0" defaultSubtotal="0">
      <items count="341">
        <item x="126"/>
        <item m="1" x="308"/>
        <item m="1" x="297"/>
        <item x="190"/>
        <item x="111"/>
        <item x="221"/>
        <item x="113"/>
        <item x="136"/>
        <item x="127"/>
        <item x="12"/>
        <item m="1" x="339"/>
        <item x="246"/>
        <item m="1" x="318"/>
        <item x="44"/>
        <item x="88"/>
        <item x="89"/>
        <item x="160"/>
        <item m="1" x="315"/>
        <item x="90"/>
        <item x="247"/>
        <item x="13"/>
        <item x="128"/>
        <item m="1" x="290"/>
        <item x="133"/>
        <item x="14"/>
        <item m="1" x="307"/>
        <item x="215"/>
        <item x="216"/>
        <item m="1" x="326"/>
        <item x="248"/>
        <item x="191"/>
        <item x="2"/>
        <item x="260"/>
        <item m="1" x="319"/>
        <item x="66"/>
        <item x="96"/>
        <item x="99"/>
        <item x="107"/>
        <item x="114"/>
        <item x="45"/>
        <item x="67"/>
        <item x="241"/>
        <item x="59"/>
        <item m="1" x="337"/>
        <item x="222"/>
        <item x="192"/>
        <item x="269"/>
        <item x="115"/>
        <item x="129"/>
        <item m="1" x="291"/>
        <item x="185"/>
        <item x="130"/>
        <item x="161"/>
        <item x="236"/>
        <item m="1" x="329"/>
        <item x="162"/>
        <item x="261"/>
        <item m="1" x="312"/>
        <item x="174"/>
        <item x="223"/>
        <item x="100"/>
        <item x="208"/>
        <item x="217"/>
        <item x="209"/>
        <item x="68"/>
        <item x="286"/>
        <item x="97"/>
        <item m="1" x="320"/>
        <item x="46"/>
        <item x="131"/>
        <item m="1" x="324"/>
        <item x="210"/>
        <item x="168"/>
        <item x="169"/>
        <item m="1" x="316"/>
        <item x="47"/>
        <item x="48"/>
        <item m="1" x="288"/>
        <item x="94"/>
        <item m="1" x="321"/>
        <item x="211"/>
        <item x="69"/>
        <item m="1" x="338"/>
        <item x="15"/>
        <item x="49"/>
        <item x="95"/>
        <item x="137"/>
        <item x="63"/>
        <item m="1" x="331"/>
        <item x="147"/>
        <item x="51"/>
        <item x="163"/>
        <item m="1" x="311"/>
        <item m="1" x="317"/>
        <item m="1" x="293"/>
        <item m="1" x="296"/>
        <item x="101"/>
        <item x="175"/>
        <item x="176"/>
        <item m="1" x="333"/>
        <item m="1" x="305"/>
        <item x="218"/>
        <item x="16"/>
        <item x="273"/>
        <item x="116"/>
        <item x="164"/>
        <item x="177"/>
        <item x="193"/>
        <item x="52"/>
        <item x="70"/>
        <item x="71"/>
        <item x="72"/>
        <item m="1" x="299"/>
        <item x="17"/>
        <item m="1" x="289"/>
        <item m="1" x="310"/>
        <item x="249"/>
        <item x="224"/>
        <item x="194"/>
        <item x="7"/>
        <item x="53"/>
        <item x="138"/>
        <item x="165"/>
        <item x="73"/>
        <item x="3"/>
        <item x="212"/>
        <item m="1" x="314"/>
        <item x="225"/>
        <item x="60"/>
        <item x="156"/>
        <item x="226"/>
        <item x="237"/>
        <item x="139"/>
        <item x="6"/>
        <item m="1" x="309"/>
        <item x="250"/>
        <item x="117"/>
        <item x="188"/>
        <item x="104"/>
        <item x="195"/>
        <item x="287"/>
        <item x="234"/>
        <item x="91"/>
        <item m="1" x="334"/>
        <item x="157"/>
        <item x="150"/>
        <item x="106"/>
        <item x="8"/>
        <item x="134"/>
        <item x="108"/>
        <item x="74"/>
        <item x="166"/>
        <item x="196"/>
        <item x="243"/>
        <item x="170"/>
        <item x="105"/>
        <item x="197"/>
        <item x="227"/>
        <item x="189"/>
        <item x="171"/>
        <item x="64"/>
        <item x="109"/>
        <item x="219"/>
        <item x="18"/>
        <item x="262"/>
        <item x="110"/>
        <item x="263"/>
        <item x="140"/>
        <item x="282"/>
        <item x="228"/>
        <item x="19"/>
        <item x="172"/>
        <item m="1" x="304"/>
        <item x="92"/>
        <item x="118"/>
        <item x="244"/>
        <item m="1" x="292"/>
        <item x="75"/>
        <item x="141"/>
        <item x="251"/>
        <item x="20"/>
        <item x="283"/>
        <item x="148"/>
        <item x="158"/>
        <item x="256"/>
        <item x="5"/>
        <item x="21"/>
        <item x="229"/>
        <item x="270"/>
        <item x="54"/>
        <item m="1" x="302"/>
        <item x="142"/>
        <item x="238"/>
        <item x="119"/>
        <item x="22"/>
        <item x="76"/>
        <item x="245"/>
        <item x="61"/>
        <item x="62"/>
        <item x="112"/>
        <item x="198"/>
        <item x="178"/>
        <item x="199"/>
        <item x="120"/>
        <item x="200"/>
        <item x="102"/>
        <item x="23"/>
        <item x="24"/>
        <item x="132"/>
        <item x="274"/>
        <item x="214"/>
        <item x="275"/>
        <item x="0"/>
        <item x="77"/>
        <item x="1"/>
        <item x="152"/>
        <item x="25"/>
        <item x="78"/>
        <item x="257"/>
        <item x="179"/>
        <item x="252"/>
        <item m="1" x="328"/>
        <item x="143"/>
        <item x="230"/>
        <item x="9"/>
        <item x="231"/>
        <item x="121"/>
        <item x="253"/>
        <item x="122"/>
        <item x="26"/>
        <item m="1" x="313"/>
        <item x="276"/>
        <item x="135"/>
        <item m="1" x="301"/>
        <item x="173"/>
        <item x="201"/>
        <item x="180"/>
        <item x="235"/>
        <item x="258"/>
        <item x="80"/>
        <item x="123"/>
        <item x="167"/>
        <item x="240"/>
        <item x="232"/>
        <item x="277"/>
        <item x="264"/>
        <item x="202"/>
        <item x="265"/>
        <item x="149"/>
        <item m="1" x="340"/>
        <item m="1" x="325"/>
        <item m="1" x="330"/>
        <item x="27"/>
        <item x="259"/>
        <item x="254"/>
        <item x="28"/>
        <item x="29"/>
        <item x="30"/>
        <item x="31"/>
        <item x="213"/>
        <item x="32"/>
        <item x="33"/>
        <item x="186"/>
        <item m="1" x="303"/>
        <item x="35"/>
        <item x="81"/>
        <item x="203"/>
        <item x="93"/>
        <item x="220"/>
        <item x="278"/>
        <item x="82"/>
        <item x="10"/>
        <item x="55"/>
        <item x="181"/>
        <item x="145"/>
        <item x="36"/>
        <item x="255"/>
        <item x="153"/>
        <item x="279"/>
        <item x="124"/>
        <item x="182"/>
        <item x="83"/>
        <item x="151"/>
        <item m="1" x="335"/>
        <item m="1" x="332"/>
        <item x="56"/>
        <item m="1" x="327"/>
        <item m="1" x="306"/>
        <item x="84"/>
        <item x="284"/>
        <item x="98"/>
        <item x="38"/>
        <item x="204"/>
        <item x="280"/>
        <item x="39"/>
        <item x="85"/>
        <item x="86"/>
        <item x="187"/>
        <item x="205"/>
        <item x="57"/>
        <item x="183"/>
        <item x="146"/>
        <item m="1" x="336"/>
        <item x="40"/>
        <item x="11"/>
        <item x="58"/>
        <item x="281"/>
        <item x="87"/>
        <item x="266"/>
        <item x="41"/>
        <item m="1" x="294"/>
        <item x="267"/>
        <item x="207"/>
        <item x="42"/>
        <item x="272"/>
        <item m="1" x="322"/>
        <item x="268"/>
        <item x="65"/>
        <item m="1" x="295"/>
        <item m="1" x="323"/>
        <item x="125"/>
        <item x="43"/>
        <item x="37"/>
        <item x="34"/>
        <item x="50"/>
        <item x="79"/>
        <item x="103"/>
        <item m="1" x="300"/>
        <item x="144"/>
        <item x="154"/>
        <item x="155"/>
        <item x="159"/>
        <item x="206"/>
        <item x="233"/>
        <item x="239"/>
        <item x="242"/>
        <item m="1" x="298"/>
        <item x="271"/>
        <item x="184"/>
        <item x="4"/>
        <item x="285"/>
      </items>
    </pivotField>
    <pivotField axis="axisRow" showAll="0" defaultSubtotal="0">
      <items count="8">
        <item m="1" x="6"/>
        <item m="1" x="5"/>
        <item x="1"/>
        <item m="1" x="7"/>
        <item x="2"/>
        <item x="0"/>
        <item x="3"/>
        <item x="4"/>
      </items>
    </pivotField>
    <pivotField axis="axisRow" showAll="0" defaultSubtotal="0">
      <items count="10">
        <item m="1" x="9"/>
        <item m="1" x="6"/>
        <item m="1" x="5"/>
        <item m="1" x="7"/>
        <item m="1" x="8"/>
        <item x="1"/>
        <item x="2"/>
        <item x="0"/>
        <item x="3"/>
        <item x="4"/>
      </items>
    </pivotField>
    <pivotField axis="axisRow" numFmtId="164" showAll="0" defaultSubtotal="0">
      <items count="9">
        <item m="1" x="8"/>
        <item m="1" x="6"/>
        <item x="1"/>
        <item x="2"/>
        <item m="1" x="7"/>
        <item m="1" x="5"/>
        <item x="3"/>
        <item x="0"/>
        <item x="4"/>
      </items>
    </pivotField>
    <pivotField showAll="0"/>
  </pivotFields>
  <rowFields count="5">
    <field x="0"/>
    <field x="1"/>
    <field x="2"/>
    <field x="3"/>
    <field x="4"/>
  </rowFields>
  <rowItems count="1437">
    <i>
      <x/>
    </i>
    <i r="1">
      <x v="212"/>
    </i>
    <i r="2">
      <x v="5"/>
    </i>
    <i r="3">
      <x v="7"/>
    </i>
    <i r="4">
      <x v="7"/>
    </i>
    <i r="1">
      <x v="214"/>
    </i>
    <i r="2">
      <x v="2"/>
    </i>
    <i r="3">
      <x v="5"/>
    </i>
    <i r="4">
      <x v="2"/>
    </i>
    <i>
      <x v="1"/>
    </i>
    <i r="1">
      <x v="31"/>
    </i>
    <i r="2">
      <x v="5"/>
    </i>
    <i r="3">
      <x v="7"/>
    </i>
    <i r="4">
      <x v="7"/>
    </i>
    <i r="1">
      <x v="124"/>
    </i>
    <i r="2">
      <x v="4"/>
    </i>
    <i r="3">
      <x v="6"/>
    </i>
    <i r="4">
      <x v="3"/>
    </i>
    <i r="1">
      <x v="185"/>
    </i>
    <i r="2">
      <x v="4"/>
    </i>
    <i r="3">
      <x v="6"/>
    </i>
    <i r="4">
      <x v="3"/>
    </i>
    <i r="1">
      <x v="214"/>
    </i>
    <i r="2">
      <x v="2"/>
    </i>
    <i r="3">
      <x v="5"/>
    </i>
    <i r="4">
      <x v="2"/>
    </i>
    <i r="1">
      <x v="339"/>
    </i>
    <i r="2">
      <x v="4"/>
    </i>
    <i r="3">
      <x v="6"/>
    </i>
    <i r="4">
      <x v="3"/>
    </i>
    <i>
      <x v="2"/>
    </i>
    <i r="1">
      <x v="133"/>
    </i>
    <i r="2">
      <x v="2"/>
    </i>
    <i r="3">
      <x v="5"/>
    </i>
    <i r="4">
      <x v="2"/>
    </i>
    <i r="1">
      <x v="214"/>
    </i>
    <i r="2">
      <x v="2"/>
    </i>
    <i r="3">
      <x v="5"/>
    </i>
    <i r="4">
      <x v="2"/>
    </i>
    <i>
      <x v="3"/>
    </i>
    <i r="1">
      <x v="119"/>
    </i>
    <i r="2">
      <x v="5"/>
    </i>
    <i r="3">
      <x v="7"/>
    </i>
    <i r="4">
      <x v="7"/>
    </i>
    <i r="1">
      <x v="147"/>
    </i>
    <i r="2">
      <x v="4"/>
    </i>
    <i r="3">
      <x v="6"/>
    </i>
    <i r="4">
      <x v="3"/>
    </i>
    <i r="1">
      <x v="214"/>
    </i>
    <i r="2">
      <x v="2"/>
    </i>
    <i r="3">
      <x v="5"/>
    </i>
    <i r="4">
      <x v="2"/>
    </i>
    <i r="1">
      <x v="224"/>
    </i>
    <i r="2">
      <x v="6"/>
    </i>
    <i r="3">
      <x v="8"/>
    </i>
    <i r="4">
      <x v="6"/>
    </i>
    <i r="1">
      <x v="271"/>
    </i>
    <i r="2">
      <x v="7"/>
    </i>
    <i r="3">
      <x v="9"/>
    </i>
    <i r="4">
      <x v="8"/>
    </i>
    <i r="1">
      <x v="304"/>
    </i>
    <i r="2">
      <x v="5"/>
    </i>
    <i r="3">
      <x v="7"/>
    </i>
    <i r="4">
      <x v="7"/>
    </i>
    <i>
      <x v="4"/>
    </i>
    <i r="1">
      <x v="9"/>
    </i>
    <i r="2">
      <x v="6"/>
    </i>
    <i r="3">
      <x v="8"/>
    </i>
    <i r="4">
      <x v="6"/>
    </i>
    <i r="1">
      <x v="20"/>
    </i>
    <i r="2">
      <x v="4"/>
    </i>
    <i r="3">
      <x v="6"/>
    </i>
    <i r="4">
      <x v="3"/>
    </i>
    <i r="1">
      <x v="24"/>
    </i>
    <i r="2">
      <x v="6"/>
    </i>
    <i r="3">
      <x v="8"/>
    </i>
    <i r="4">
      <x v="6"/>
    </i>
    <i r="1">
      <x v="83"/>
    </i>
    <i r="2">
      <x v="5"/>
    </i>
    <i r="3">
      <x v="7"/>
    </i>
    <i r="4">
      <x v="7"/>
    </i>
    <i r="1">
      <x v="102"/>
    </i>
    <i r="2">
      <x v="6"/>
    </i>
    <i r="3">
      <x v="8"/>
    </i>
    <i r="4">
      <x v="6"/>
    </i>
    <i r="1">
      <x v="113"/>
    </i>
    <i r="2">
      <x v="6"/>
    </i>
    <i r="3">
      <x v="8"/>
    </i>
    <i r="4">
      <x v="6"/>
    </i>
    <i r="1">
      <x v="163"/>
    </i>
    <i r="2">
      <x v="6"/>
    </i>
    <i r="3">
      <x v="8"/>
    </i>
    <i r="4">
      <x v="6"/>
    </i>
    <i r="1">
      <x v="170"/>
    </i>
    <i r="2">
      <x v="6"/>
    </i>
    <i r="3">
      <x v="8"/>
    </i>
    <i r="4">
      <x v="6"/>
    </i>
    <i r="1">
      <x v="180"/>
    </i>
    <i r="2">
      <x v="7"/>
    </i>
    <i r="3">
      <x v="9"/>
    </i>
    <i r="4">
      <x v="8"/>
    </i>
    <i r="1">
      <x v="186"/>
    </i>
    <i r="2">
      <x v="7"/>
    </i>
    <i r="3">
      <x v="9"/>
    </i>
    <i r="4">
      <x v="8"/>
    </i>
    <i r="1">
      <x v="194"/>
    </i>
    <i r="2">
      <x v="7"/>
    </i>
    <i r="3">
      <x v="9"/>
    </i>
    <i r="4">
      <x v="8"/>
    </i>
    <i r="1">
      <x v="206"/>
    </i>
    <i r="2">
      <x v="5"/>
    </i>
    <i r="3">
      <x v="7"/>
    </i>
    <i r="4">
      <x v="7"/>
    </i>
    <i r="1">
      <x v="207"/>
    </i>
    <i r="2">
      <x v="7"/>
    </i>
    <i r="3">
      <x v="9"/>
    </i>
    <i r="4">
      <x v="8"/>
    </i>
    <i r="1">
      <x v="214"/>
    </i>
    <i r="2">
      <x v="2"/>
    </i>
    <i r="3">
      <x v="5"/>
    </i>
    <i r="4">
      <x v="2"/>
    </i>
    <i r="1">
      <x v="216"/>
    </i>
    <i r="2">
      <x v="6"/>
    </i>
    <i r="3">
      <x v="8"/>
    </i>
    <i r="4">
      <x v="6"/>
    </i>
    <i r="1">
      <x v="229"/>
    </i>
    <i r="2">
      <x v="6"/>
    </i>
    <i r="3">
      <x v="8"/>
    </i>
    <i r="4">
      <x v="6"/>
    </i>
    <i r="1">
      <x v="252"/>
    </i>
    <i r="2">
      <x v="6"/>
    </i>
    <i r="3">
      <x v="8"/>
    </i>
    <i r="4">
      <x v="6"/>
    </i>
    <i r="1">
      <x v="255"/>
    </i>
    <i r="2">
      <x v="6"/>
    </i>
    <i r="3">
      <x v="8"/>
    </i>
    <i r="4">
      <x v="6"/>
    </i>
    <i r="1">
      <x v="256"/>
    </i>
    <i r="2">
      <x v="7"/>
    </i>
    <i r="3">
      <x v="9"/>
    </i>
    <i r="4">
      <x v="8"/>
    </i>
    <i r="1">
      <x v="257"/>
    </i>
    <i r="2">
      <x v="6"/>
    </i>
    <i r="3">
      <x v="8"/>
    </i>
    <i r="4">
      <x v="6"/>
    </i>
    <i r="1">
      <x v="258"/>
    </i>
    <i r="2">
      <x v="6"/>
    </i>
    <i r="3">
      <x v="8"/>
    </i>
    <i r="4">
      <x v="6"/>
    </i>
    <i r="1">
      <x v="260"/>
    </i>
    <i r="2">
      <x v="7"/>
    </i>
    <i r="3">
      <x v="9"/>
    </i>
    <i r="4">
      <x v="8"/>
    </i>
    <i r="1">
      <x v="261"/>
    </i>
    <i r="2">
      <x v="6"/>
    </i>
    <i r="3">
      <x v="8"/>
    </i>
    <i r="4">
      <x v="6"/>
    </i>
    <i r="1">
      <x v="264"/>
    </i>
    <i r="2">
      <x v="6"/>
    </i>
    <i r="3">
      <x v="8"/>
    </i>
    <i r="4">
      <x v="6"/>
    </i>
    <i r="1">
      <x v="275"/>
    </i>
    <i r="2">
      <x v="6"/>
    </i>
    <i r="3">
      <x v="8"/>
    </i>
    <i r="4">
      <x v="6"/>
    </i>
    <i r="1">
      <x v="291"/>
    </i>
    <i r="2">
      <x v="7"/>
    </i>
    <i r="3">
      <x v="9"/>
    </i>
    <i r="4">
      <x v="8"/>
    </i>
    <i r="1">
      <x v="294"/>
    </i>
    <i r="2">
      <x v="6"/>
    </i>
    <i r="3">
      <x v="8"/>
    </i>
    <i r="4">
      <x v="6"/>
    </i>
    <i r="1">
      <x v="303"/>
    </i>
    <i r="2">
      <x v="6"/>
    </i>
    <i r="3">
      <x v="8"/>
    </i>
    <i r="4">
      <x v="6"/>
    </i>
    <i r="1">
      <x v="309"/>
    </i>
    <i r="2">
      <x v="5"/>
    </i>
    <i r="3">
      <x v="7"/>
    </i>
    <i r="4">
      <x v="7"/>
    </i>
    <i r="1">
      <x v="313"/>
    </i>
    <i r="2">
      <x v="5"/>
    </i>
    <i r="3">
      <x v="7"/>
    </i>
    <i r="4">
      <x v="7"/>
    </i>
    <i r="1">
      <x v="321"/>
    </i>
    <i r="2">
      <x v="6"/>
    </i>
    <i r="3">
      <x v="8"/>
    </i>
    <i r="4">
      <x v="6"/>
    </i>
    <i r="1">
      <x v="322"/>
    </i>
    <i r="2">
      <x v="4"/>
    </i>
    <i r="3">
      <x v="6"/>
    </i>
    <i r="4">
      <x v="3"/>
    </i>
    <i r="1">
      <x v="323"/>
    </i>
    <i r="2">
      <x v="7"/>
    </i>
    <i r="3">
      <x v="9"/>
    </i>
    <i r="4">
      <x v="8"/>
    </i>
    <i>
      <x v="5"/>
    </i>
    <i r="1">
      <x v="13"/>
    </i>
    <i r="2">
      <x v="7"/>
    </i>
    <i r="3">
      <x v="9"/>
    </i>
    <i r="4">
      <x v="8"/>
    </i>
    <i r="1">
      <x v="39"/>
    </i>
    <i r="2">
      <x v="5"/>
    </i>
    <i r="3">
      <x v="7"/>
    </i>
    <i r="4">
      <x v="7"/>
    </i>
    <i r="1">
      <x v="68"/>
    </i>
    <i r="2">
      <x v="6"/>
    </i>
    <i r="3">
      <x v="8"/>
    </i>
    <i r="4">
      <x v="6"/>
    </i>
    <i r="1">
      <x v="75"/>
    </i>
    <i r="2">
      <x v="4"/>
    </i>
    <i r="3">
      <x v="6"/>
    </i>
    <i r="4">
      <x v="3"/>
    </i>
    <i r="1">
      <x v="76"/>
    </i>
    <i r="2">
      <x v="6"/>
    </i>
    <i r="3">
      <x v="8"/>
    </i>
    <i r="4">
      <x v="6"/>
    </i>
    <i r="1">
      <x v="84"/>
    </i>
    <i r="2">
      <x v="7"/>
    </i>
    <i r="3">
      <x v="9"/>
    </i>
    <i r="4">
      <x v="8"/>
    </i>
    <i r="1">
      <x v="90"/>
    </i>
    <i r="2">
      <x v="5"/>
    </i>
    <i r="3">
      <x v="7"/>
    </i>
    <i r="4">
      <x v="7"/>
    </i>
    <i r="1">
      <x v="108"/>
    </i>
    <i r="2">
      <x v="5"/>
    </i>
    <i r="3">
      <x v="7"/>
    </i>
    <i r="4">
      <x v="7"/>
    </i>
    <i r="1">
      <x v="120"/>
    </i>
    <i r="2">
      <x v="6"/>
    </i>
    <i r="3">
      <x v="8"/>
    </i>
    <i r="4">
      <x v="6"/>
    </i>
    <i r="1">
      <x v="189"/>
    </i>
    <i r="2">
      <x v="4"/>
    </i>
    <i r="3">
      <x v="6"/>
    </i>
    <i r="4">
      <x v="3"/>
    </i>
    <i r="1">
      <x v="214"/>
    </i>
    <i r="2">
      <x v="2"/>
    </i>
    <i r="3">
      <x v="5"/>
    </i>
    <i r="4">
      <x v="2"/>
    </i>
    <i r="1">
      <x v="272"/>
    </i>
    <i r="2">
      <x v="7"/>
    </i>
    <i r="3">
      <x v="9"/>
    </i>
    <i r="4">
      <x v="8"/>
    </i>
    <i r="1">
      <x v="285"/>
    </i>
    <i r="2">
      <x v="7"/>
    </i>
    <i r="3">
      <x v="9"/>
    </i>
    <i r="4">
      <x v="8"/>
    </i>
    <i r="1">
      <x v="299"/>
    </i>
    <i r="2">
      <x v="7"/>
    </i>
    <i r="3">
      <x v="9"/>
    </i>
    <i r="4">
      <x v="8"/>
    </i>
    <i r="1">
      <x v="305"/>
    </i>
    <i r="2">
      <x v="7"/>
    </i>
    <i r="3">
      <x v="9"/>
    </i>
    <i r="4">
      <x v="8"/>
    </i>
    <i r="1">
      <x v="324"/>
    </i>
    <i r="2">
      <x v="5"/>
    </i>
    <i r="3">
      <x v="7"/>
    </i>
    <i r="4">
      <x v="7"/>
    </i>
    <i>
      <x v="6"/>
    </i>
    <i r="1">
      <x v="42"/>
    </i>
    <i r="2">
      <x v="6"/>
    </i>
    <i r="3">
      <x v="8"/>
    </i>
    <i r="4">
      <x v="6"/>
    </i>
    <i r="1">
      <x v="128"/>
    </i>
    <i r="2">
      <x v="5"/>
    </i>
    <i r="3">
      <x v="7"/>
    </i>
    <i r="4">
      <x v="7"/>
    </i>
    <i r="1">
      <x v="197"/>
    </i>
    <i r="2">
      <x v="5"/>
    </i>
    <i r="3">
      <x v="7"/>
    </i>
    <i r="4">
      <x v="7"/>
    </i>
    <i r="1">
      <x v="198"/>
    </i>
    <i r="2">
      <x v="6"/>
    </i>
    <i r="3">
      <x v="8"/>
    </i>
    <i r="4">
      <x v="6"/>
    </i>
    <i r="1">
      <x v="214"/>
    </i>
    <i r="2">
      <x v="2"/>
    </i>
    <i r="3">
      <x v="5"/>
    </i>
    <i r="4">
      <x v="2"/>
    </i>
    <i>
      <x v="7"/>
    </i>
    <i r="1">
      <x v="87"/>
    </i>
    <i r="2">
      <x v="7"/>
    </i>
    <i r="3">
      <x v="9"/>
    </i>
    <i r="4">
      <x v="8"/>
    </i>
    <i r="1">
      <x v="214"/>
    </i>
    <i r="2">
      <x v="2"/>
    </i>
    <i r="3">
      <x v="5"/>
    </i>
    <i r="4">
      <x v="2"/>
    </i>
    <i>
      <x v="8"/>
    </i>
    <i r="1">
      <x v="160"/>
    </i>
    <i r="2">
      <x v="4"/>
    </i>
    <i r="3">
      <x v="6"/>
    </i>
    <i r="4">
      <x v="3"/>
    </i>
    <i r="1">
      <x v="214"/>
    </i>
    <i r="2">
      <x v="2"/>
    </i>
    <i r="3">
      <x v="5"/>
    </i>
    <i r="4">
      <x v="2"/>
    </i>
    <i r="1">
      <x v="317"/>
    </i>
    <i r="2">
      <x v="4"/>
    </i>
    <i r="3">
      <x v="6"/>
    </i>
    <i r="4">
      <x v="3"/>
    </i>
    <i>
      <x v="9"/>
    </i>
    <i r="1">
      <x v="34"/>
    </i>
    <i r="2">
      <x v="6"/>
    </i>
    <i r="3">
      <x v="8"/>
    </i>
    <i r="4">
      <x v="6"/>
    </i>
    <i r="1">
      <x v="40"/>
    </i>
    <i r="2">
      <x v="5"/>
    </i>
    <i r="3">
      <x v="7"/>
    </i>
    <i r="4">
      <x v="7"/>
    </i>
    <i r="1">
      <x v="64"/>
    </i>
    <i r="2">
      <x v="4"/>
    </i>
    <i r="3">
      <x v="6"/>
    </i>
    <i r="4">
      <x v="3"/>
    </i>
    <i r="1">
      <x v="81"/>
    </i>
    <i r="2">
      <x v="5"/>
    </i>
    <i r="3">
      <x v="7"/>
    </i>
    <i r="4">
      <x v="7"/>
    </i>
    <i r="1">
      <x v="109"/>
    </i>
    <i r="2">
      <x v="6"/>
    </i>
    <i r="3">
      <x v="8"/>
    </i>
    <i r="4">
      <x v="6"/>
    </i>
    <i r="1">
      <x v="110"/>
    </i>
    <i r="2">
      <x v="5"/>
    </i>
    <i r="3">
      <x v="7"/>
    </i>
    <i r="4">
      <x v="7"/>
    </i>
    <i r="1">
      <x v="111"/>
    </i>
    <i r="2">
      <x v="6"/>
    </i>
    <i r="3">
      <x v="8"/>
    </i>
    <i r="4">
      <x v="6"/>
    </i>
    <i r="1">
      <x v="123"/>
    </i>
    <i r="2">
      <x v="4"/>
    </i>
    <i r="3">
      <x v="6"/>
    </i>
    <i r="4">
      <x v="3"/>
    </i>
    <i r="1">
      <x v="150"/>
    </i>
    <i r="2">
      <x v="6"/>
    </i>
    <i r="3">
      <x v="8"/>
    </i>
    <i r="4">
      <x v="6"/>
    </i>
    <i r="1">
      <x v="177"/>
    </i>
    <i r="2">
      <x v="7"/>
    </i>
    <i r="3">
      <x v="9"/>
    </i>
    <i r="4">
      <x v="8"/>
    </i>
    <i r="1">
      <x v="195"/>
    </i>
    <i r="2">
      <x v="5"/>
    </i>
    <i r="3">
      <x v="7"/>
    </i>
    <i r="4">
      <x v="7"/>
    </i>
    <i r="1">
      <x v="213"/>
    </i>
    <i r="2">
      <x v="5"/>
    </i>
    <i r="3">
      <x v="7"/>
    </i>
    <i r="4">
      <x v="7"/>
    </i>
    <i r="1">
      <x v="214"/>
    </i>
    <i r="2">
      <x v="2"/>
    </i>
    <i r="3">
      <x v="5"/>
    </i>
    <i r="4">
      <x v="2"/>
    </i>
    <i r="1">
      <x v="217"/>
    </i>
    <i r="2">
      <x v="5"/>
    </i>
    <i r="3">
      <x v="7"/>
    </i>
    <i r="4">
      <x v="7"/>
    </i>
    <i r="1">
      <x v="239"/>
    </i>
    <i r="2">
      <x v="4"/>
    </i>
    <i r="3">
      <x v="6"/>
    </i>
    <i r="4">
      <x v="3"/>
    </i>
    <i r="1">
      <x v="265"/>
    </i>
    <i r="2">
      <x v="6"/>
    </i>
    <i r="3">
      <x v="8"/>
    </i>
    <i r="4">
      <x v="6"/>
    </i>
    <i r="1">
      <x v="270"/>
    </i>
    <i r="2">
      <x v="4"/>
    </i>
    <i r="3">
      <x v="6"/>
    </i>
    <i r="4">
      <x v="3"/>
    </i>
    <i r="1">
      <x v="281"/>
    </i>
    <i r="2">
      <x v="5"/>
    </i>
    <i r="3">
      <x v="7"/>
    </i>
    <i r="4">
      <x v="7"/>
    </i>
    <i r="1">
      <x v="288"/>
    </i>
    <i r="2">
      <x v="5"/>
    </i>
    <i r="3">
      <x v="7"/>
    </i>
    <i r="4">
      <x v="7"/>
    </i>
    <i r="1">
      <x v="295"/>
    </i>
    <i r="2">
      <x v="5"/>
    </i>
    <i r="3">
      <x v="7"/>
    </i>
    <i r="4">
      <x v="7"/>
    </i>
    <i r="1">
      <x v="296"/>
    </i>
    <i r="2">
      <x v="5"/>
    </i>
    <i r="3">
      <x v="7"/>
    </i>
    <i r="4">
      <x v="7"/>
    </i>
    <i r="1">
      <x v="307"/>
    </i>
    <i r="2">
      <x v="4"/>
    </i>
    <i r="3">
      <x v="6"/>
    </i>
    <i r="4">
      <x v="3"/>
    </i>
    <i r="1">
      <x v="325"/>
    </i>
    <i r="2">
      <x v="4"/>
    </i>
    <i r="3">
      <x v="6"/>
    </i>
    <i r="4">
      <x v="3"/>
    </i>
    <i>
      <x v="10"/>
    </i>
    <i r="1">
      <x v="14"/>
    </i>
    <i r="2">
      <x v="4"/>
    </i>
    <i r="3">
      <x v="6"/>
    </i>
    <i r="4">
      <x v="3"/>
    </i>
    <i r="1">
      <x v="15"/>
    </i>
    <i r="2">
      <x v="6"/>
    </i>
    <i r="3">
      <x v="8"/>
    </i>
    <i r="4">
      <x v="6"/>
    </i>
    <i r="1">
      <x v="18"/>
    </i>
    <i r="2">
      <x v="4"/>
    </i>
    <i r="3">
      <x v="6"/>
    </i>
    <i r="4">
      <x v="3"/>
    </i>
    <i r="1">
      <x v="142"/>
    </i>
    <i r="2">
      <x v="6"/>
    </i>
    <i r="3">
      <x v="8"/>
    </i>
    <i r="4">
      <x v="6"/>
    </i>
    <i r="1">
      <x v="173"/>
    </i>
    <i r="2">
      <x v="4"/>
    </i>
    <i r="3">
      <x v="6"/>
    </i>
    <i r="4">
      <x v="3"/>
    </i>
    <i r="1">
      <x v="214"/>
    </i>
    <i r="2">
      <x v="2"/>
    </i>
    <i r="3">
      <x v="5"/>
    </i>
    <i r="4">
      <x v="2"/>
    </i>
    <i r="1">
      <x v="267"/>
    </i>
    <i r="2">
      <x v="5"/>
    </i>
    <i r="3">
      <x v="7"/>
    </i>
    <i r="4">
      <x v="7"/>
    </i>
    <i>
      <x v="11"/>
    </i>
    <i r="1">
      <x v="78"/>
    </i>
    <i r="2">
      <x v="5"/>
    </i>
    <i r="3">
      <x v="7"/>
    </i>
    <i r="4">
      <x v="7"/>
    </i>
    <i r="1">
      <x v="85"/>
    </i>
    <i r="2">
      <x v="5"/>
    </i>
    <i r="3">
      <x v="7"/>
    </i>
    <i r="4">
      <x v="7"/>
    </i>
    <i r="1">
      <x v="214"/>
    </i>
    <i r="2">
      <x v="2"/>
    </i>
    <i r="3">
      <x v="5"/>
    </i>
    <i r="4">
      <x v="2"/>
    </i>
    <i>
      <x v="12"/>
    </i>
    <i r="1">
      <x v="35"/>
    </i>
    <i r="2">
      <x v="6"/>
    </i>
    <i r="3">
      <x v="8"/>
    </i>
    <i r="4">
      <x v="6"/>
    </i>
    <i r="1">
      <x v="66"/>
    </i>
    <i r="2">
      <x v="4"/>
    </i>
    <i r="3">
      <x v="6"/>
    </i>
    <i r="4">
      <x v="3"/>
    </i>
    <i r="1">
      <x v="214"/>
    </i>
    <i r="2">
      <x v="2"/>
    </i>
    <i r="3">
      <x v="5"/>
    </i>
    <i r="4">
      <x v="2"/>
    </i>
    <i r="1">
      <x v="290"/>
    </i>
    <i r="2">
      <x v="5"/>
    </i>
    <i r="3">
      <x v="7"/>
    </i>
    <i r="4">
      <x v="7"/>
    </i>
    <i>
      <x v="13"/>
    </i>
    <i r="1">
      <x v="36"/>
    </i>
    <i r="2">
      <x v="4"/>
    </i>
    <i r="3">
      <x v="6"/>
    </i>
    <i r="4">
      <x v="3"/>
    </i>
    <i r="1">
      <x v="60"/>
    </i>
    <i r="2">
      <x v="7"/>
    </i>
    <i r="3">
      <x v="9"/>
    </i>
    <i r="4">
      <x v="8"/>
    </i>
    <i r="1">
      <x v="96"/>
    </i>
    <i r="2">
      <x v="6"/>
    </i>
    <i r="3">
      <x v="8"/>
    </i>
    <i r="4">
      <x v="6"/>
    </i>
    <i r="1">
      <x v="205"/>
    </i>
    <i r="2">
      <x v="5"/>
    </i>
    <i r="3">
      <x v="7"/>
    </i>
    <i r="4">
      <x v="7"/>
    </i>
    <i r="1">
      <x v="214"/>
    </i>
    <i r="2">
      <x v="2"/>
    </i>
    <i r="3">
      <x v="5"/>
    </i>
    <i r="4">
      <x v="2"/>
    </i>
    <i>
      <x v="14"/>
    </i>
    <i r="1">
      <x v="138"/>
    </i>
    <i r="2">
      <x v="5"/>
    </i>
    <i r="3">
      <x v="7"/>
    </i>
    <i r="4">
      <x v="7"/>
    </i>
    <i r="1">
      <x v="155"/>
    </i>
    <i r="2">
      <x v="4"/>
    </i>
    <i r="3">
      <x v="6"/>
    </i>
    <i r="4">
      <x v="3"/>
    </i>
    <i r="1">
      <x v="214"/>
    </i>
    <i r="2">
      <x v="2"/>
    </i>
    <i r="3">
      <x v="5"/>
    </i>
    <i r="4">
      <x v="2"/>
    </i>
    <i r="1">
      <x v="326"/>
    </i>
    <i r="2">
      <x v="4"/>
    </i>
    <i r="3">
      <x v="6"/>
    </i>
    <i r="4">
      <x v="3"/>
    </i>
    <i>
      <x v="15"/>
    </i>
    <i r="1">
      <x v="146"/>
    </i>
    <i r="2">
      <x v="5"/>
    </i>
    <i r="3">
      <x v="7"/>
    </i>
    <i r="4">
      <x v="7"/>
    </i>
    <i r="1">
      <x v="214"/>
    </i>
    <i r="2">
      <x v="2"/>
    </i>
    <i r="3">
      <x v="5"/>
    </i>
    <i r="4">
      <x v="2"/>
    </i>
    <i>
      <x v="16"/>
    </i>
    <i r="1">
      <x v="37"/>
    </i>
    <i r="2">
      <x v="2"/>
    </i>
    <i r="3">
      <x v="5"/>
    </i>
    <i r="4">
      <x v="2"/>
    </i>
    <i r="1">
      <x v="149"/>
    </i>
    <i r="2">
      <x v="6"/>
    </i>
    <i r="3">
      <x v="8"/>
    </i>
    <i r="4">
      <x v="6"/>
    </i>
    <i r="1">
      <x v="161"/>
    </i>
    <i r="2">
      <x v="5"/>
    </i>
    <i r="3">
      <x v="7"/>
    </i>
    <i r="4">
      <x v="7"/>
    </i>
    <i r="1">
      <x v="165"/>
    </i>
    <i r="2">
      <x v="5"/>
    </i>
    <i r="3">
      <x v="7"/>
    </i>
    <i r="4">
      <x v="7"/>
    </i>
    <i r="1">
      <x v="214"/>
    </i>
    <i r="2">
      <x v="2"/>
    </i>
    <i r="3">
      <x v="5"/>
    </i>
    <i r="4">
      <x v="2"/>
    </i>
    <i>
      <x v="17"/>
    </i>
    <i r="1">
      <x v="4"/>
    </i>
    <i r="2">
      <x v="2"/>
    </i>
    <i r="3">
      <x v="5"/>
    </i>
    <i r="4">
      <x v="2"/>
    </i>
    <i r="1">
      <x v="199"/>
    </i>
    <i r="2">
      <x v="5"/>
    </i>
    <i r="3">
      <x v="7"/>
    </i>
    <i r="4">
      <x v="7"/>
    </i>
    <i r="1">
      <x v="214"/>
    </i>
    <i r="2">
      <x v="2"/>
    </i>
    <i r="3">
      <x v="5"/>
    </i>
    <i r="4">
      <x v="2"/>
    </i>
    <i>
      <x v="18"/>
    </i>
    <i r="1">
      <x v="6"/>
    </i>
    <i r="2">
      <x v="5"/>
    </i>
    <i r="3">
      <x v="7"/>
    </i>
    <i r="4">
      <x v="7"/>
    </i>
    <i r="1">
      <x v="38"/>
    </i>
    <i r="2">
      <x v="7"/>
    </i>
    <i r="3">
      <x v="9"/>
    </i>
    <i r="4">
      <x v="8"/>
    </i>
    <i r="1">
      <x v="47"/>
    </i>
    <i r="2">
      <x v="6"/>
    </i>
    <i r="3">
      <x v="8"/>
    </i>
    <i r="4">
      <x v="6"/>
    </i>
    <i r="1">
      <x v="104"/>
    </i>
    <i r="2">
      <x v="6"/>
    </i>
    <i r="3">
      <x v="8"/>
    </i>
    <i r="4">
      <x v="6"/>
    </i>
    <i r="1">
      <x v="136"/>
    </i>
    <i r="2">
      <x v="7"/>
    </i>
    <i r="3">
      <x v="9"/>
    </i>
    <i r="4">
      <x v="8"/>
    </i>
    <i r="1">
      <x v="174"/>
    </i>
    <i r="2">
      <x v="7"/>
    </i>
    <i r="3">
      <x v="9"/>
    </i>
    <i r="4">
      <x v="8"/>
    </i>
    <i r="1">
      <x v="193"/>
    </i>
    <i r="2">
      <x v="7"/>
    </i>
    <i r="3">
      <x v="9"/>
    </i>
    <i r="4">
      <x v="8"/>
    </i>
    <i r="1">
      <x v="203"/>
    </i>
    <i r="2">
      <x v="5"/>
    </i>
    <i r="3">
      <x v="7"/>
    </i>
    <i r="4">
      <x v="7"/>
    </i>
    <i r="1">
      <x v="214"/>
    </i>
    <i r="2">
      <x v="2"/>
    </i>
    <i r="3">
      <x v="5"/>
    </i>
    <i r="4">
      <x v="2"/>
    </i>
    <i r="1">
      <x v="226"/>
    </i>
    <i r="2">
      <x v="6"/>
    </i>
    <i r="3">
      <x v="8"/>
    </i>
    <i r="4">
      <x v="6"/>
    </i>
    <i r="1">
      <x v="228"/>
    </i>
    <i r="2">
      <x v="5"/>
    </i>
    <i r="3">
      <x v="7"/>
    </i>
    <i r="4">
      <x v="7"/>
    </i>
    <i r="1">
      <x v="240"/>
    </i>
    <i r="2">
      <x v="5"/>
    </i>
    <i r="3">
      <x v="7"/>
    </i>
    <i r="4">
      <x v="7"/>
    </i>
    <i r="1">
      <x v="279"/>
    </i>
    <i r="2">
      <x v="4"/>
    </i>
    <i r="3">
      <x v="6"/>
    </i>
    <i r="4">
      <x v="3"/>
    </i>
    <i r="1">
      <x v="320"/>
    </i>
    <i r="2">
      <x v="5"/>
    </i>
    <i r="3">
      <x v="7"/>
    </i>
    <i r="4">
      <x v="7"/>
    </i>
    <i>
      <x v="19"/>
    </i>
    <i r="1">
      <x/>
    </i>
    <i r="2">
      <x v="4"/>
    </i>
    <i r="3">
      <x v="6"/>
    </i>
    <i r="4">
      <x v="3"/>
    </i>
    <i r="1">
      <x v="8"/>
    </i>
    <i r="2">
      <x v="5"/>
    </i>
    <i r="3">
      <x v="7"/>
    </i>
    <i r="4">
      <x v="7"/>
    </i>
    <i r="1">
      <x v="21"/>
    </i>
    <i r="2">
      <x v="6"/>
    </i>
    <i r="3">
      <x v="8"/>
    </i>
    <i r="4">
      <x v="6"/>
    </i>
    <i r="1">
      <x v="48"/>
    </i>
    <i r="2">
      <x v="5"/>
    </i>
    <i r="3">
      <x v="7"/>
    </i>
    <i r="4">
      <x v="7"/>
    </i>
    <i r="1">
      <x v="51"/>
    </i>
    <i r="2">
      <x v="4"/>
    </i>
    <i r="3">
      <x v="6"/>
    </i>
    <i r="4">
      <x v="3"/>
    </i>
    <i r="1">
      <x v="69"/>
    </i>
    <i r="2">
      <x v="6"/>
    </i>
    <i r="3">
      <x v="8"/>
    </i>
    <i r="4">
      <x v="6"/>
    </i>
    <i r="1">
      <x v="87"/>
    </i>
    <i r="2">
      <x v="7"/>
    </i>
    <i r="3">
      <x v="9"/>
    </i>
    <i r="4">
      <x v="8"/>
    </i>
    <i r="1">
      <x v="208"/>
    </i>
    <i r="2">
      <x v="5"/>
    </i>
    <i r="3">
      <x v="7"/>
    </i>
    <i r="4">
      <x v="7"/>
    </i>
    <i r="1">
      <x v="214"/>
    </i>
    <i r="2">
      <x v="2"/>
    </i>
    <i r="3">
      <x v="5"/>
    </i>
    <i r="4">
      <x v="2"/>
    </i>
    <i>
      <x v="20"/>
    </i>
    <i r="1">
      <x v="23"/>
    </i>
    <i r="2">
      <x v="7"/>
    </i>
    <i r="3">
      <x v="9"/>
    </i>
    <i r="4">
      <x v="8"/>
    </i>
    <i r="1">
      <x v="148"/>
    </i>
    <i r="2">
      <x v="6"/>
    </i>
    <i r="3">
      <x v="8"/>
    </i>
    <i r="4">
      <x v="6"/>
    </i>
    <i r="1">
      <x v="214"/>
    </i>
    <i r="2">
      <x v="2"/>
    </i>
    <i r="3">
      <x v="5"/>
    </i>
    <i r="4">
      <x v="2"/>
    </i>
    <i r="1">
      <x v="232"/>
    </i>
    <i r="2">
      <x v="5"/>
    </i>
    <i r="3">
      <x v="7"/>
    </i>
    <i r="4">
      <x v="7"/>
    </i>
    <i>
      <x v="21"/>
    </i>
    <i r="1">
      <x v="7"/>
    </i>
    <i r="2">
      <x v="5"/>
    </i>
    <i r="3">
      <x v="7"/>
    </i>
    <i r="4">
      <x v="7"/>
    </i>
    <i r="1">
      <x v="86"/>
    </i>
    <i r="2">
      <x v="4"/>
    </i>
    <i r="3">
      <x v="6"/>
    </i>
    <i r="4">
      <x v="3"/>
    </i>
    <i r="1">
      <x v="121"/>
    </i>
    <i r="2">
      <x v="5"/>
    </i>
    <i r="3">
      <x v="7"/>
    </i>
    <i r="4">
      <x v="7"/>
    </i>
    <i r="1">
      <x v="132"/>
    </i>
    <i r="2">
      <x v="4"/>
    </i>
    <i r="3">
      <x v="6"/>
    </i>
    <i r="4">
      <x v="3"/>
    </i>
    <i r="1">
      <x v="167"/>
    </i>
    <i r="2">
      <x v="6"/>
    </i>
    <i r="3">
      <x v="8"/>
    </i>
    <i r="4">
      <x v="6"/>
    </i>
    <i r="1">
      <x v="178"/>
    </i>
    <i r="2">
      <x v="4"/>
    </i>
    <i r="3">
      <x v="6"/>
    </i>
    <i r="4">
      <x v="3"/>
    </i>
    <i r="1">
      <x v="191"/>
    </i>
    <i r="2">
      <x v="2"/>
    </i>
    <i r="3">
      <x v="5"/>
    </i>
    <i r="4">
      <x v="2"/>
    </i>
    <i r="1">
      <x v="214"/>
    </i>
    <i r="2">
      <x v="2"/>
    </i>
    <i r="3">
      <x v="5"/>
    </i>
    <i r="4">
      <x v="2"/>
    </i>
    <i r="1">
      <x v="222"/>
    </i>
    <i r="2">
      <x v="6"/>
    </i>
    <i r="3">
      <x v="8"/>
    </i>
    <i r="4">
      <x v="6"/>
    </i>
    <i r="1">
      <x v="274"/>
    </i>
    <i r="2">
      <x v="2"/>
    </i>
    <i r="3">
      <x v="5"/>
    </i>
    <i r="4">
      <x v="2"/>
    </i>
    <i r="1">
      <x v="301"/>
    </i>
    <i r="2">
      <x v="5"/>
    </i>
    <i r="3">
      <x v="7"/>
    </i>
    <i r="4">
      <x v="7"/>
    </i>
    <i r="1">
      <x v="328"/>
    </i>
    <i r="2">
      <x v="5"/>
    </i>
    <i r="3">
      <x v="7"/>
    </i>
    <i r="4">
      <x v="7"/>
    </i>
    <i>
      <x v="22"/>
    </i>
    <i r="1">
      <x v="89"/>
    </i>
    <i r="2">
      <x v="6"/>
    </i>
    <i r="3">
      <x v="8"/>
    </i>
    <i r="4">
      <x v="6"/>
    </i>
    <i r="1">
      <x v="182"/>
    </i>
    <i r="2">
      <x v="7"/>
    </i>
    <i r="3">
      <x v="9"/>
    </i>
    <i r="4">
      <x v="8"/>
    </i>
    <i r="1">
      <x v="214"/>
    </i>
    <i r="2">
      <x v="2"/>
    </i>
    <i r="3">
      <x v="5"/>
    </i>
    <i r="4">
      <x v="2"/>
    </i>
    <i r="1">
      <x v="248"/>
    </i>
    <i r="2">
      <x v="5"/>
    </i>
    <i r="3">
      <x v="7"/>
    </i>
    <i r="4">
      <x v="7"/>
    </i>
    <i>
      <x v="23"/>
    </i>
    <i r="1">
      <x v="145"/>
    </i>
    <i r="2">
      <x v="5"/>
    </i>
    <i r="3">
      <x v="7"/>
    </i>
    <i r="4">
      <x v="7"/>
    </i>
    <i r="1">
      <x v="214"/>
    </i>
    <i r="2">
      <x v="2"/>
    </i>
    <i r="3">
      <x v="5"/>
    </i>
    <i r="4">
      <x v="2"/>
    </i>
    <i r="1">
      <x v="282"/>
    </i>
    <i r="2">
      <x v="6"/>
    </i>
    <i r="3">
      <x v="8"/>
    </i>
    <i r="4">
      <x v="6"/>
    </i>
    <i>
      <x v="24"/>
    </i>
    <i r="1">
      <x v="214"/>
    </i>
    <i r="2">
      <x v="2"/>
    </i>
    <i r="3">
      <x v="5"/>
    </i>
    <i r="4">
      <x v="2"/>
    </i>
    <i r="1">
      <x v="215"/>
    </i>
    <i r="2">
      <x v="2"/>
    </i>
    <i r="3">
      <x v="5"/>
    </i>
    <i r="4">
      <x v="2"/>
    </i>
    <i r="1">
      <x v="277"/>
    </i>
    <i r="2">
      <x v="2"/>
    </i>
    <i r="3">
      <x v="5"/>
    </i>
    <i r="4">
      <x v="2"/>
    </i>
    <i r="1">
      <x v="329"/>
    </i>
    <i r="2">
      <x v="2"/>
    </i>
    <i r="3">
      <x v="5"/>
    </i>
    <i r="4">
      <x v="2"/>
    </i>
    <i>
      <x v="25"/>
    </i>
    <i r="1">
      <x v="129"/>
    </i>
    <i r="2">
      <x v="4"/>
    </i>
    <i r="3">
      <x v="6"/>
    </i>
    <i r="4">
      <x v="3"/>
    </i>
    <i r="1">
      <x v="144"/>
    </i>
    <i r="2">
      <x v="5"/>
    </i>
    <i r="3">
      <x v="7"/>
    </i>
    <i r="4">
      <x v="7"/>
    </i>
    <i r="1">
      <x v="183"/>
    </i>
    <i r="2">
      <x v="4"/>
    </i>
    <i r="3">
      <x v="6"/>
    </i>
    <i r="4">
      <x v="3"/>
    </i>
    <i r="1">
      <x v="214"/>
    </i>
    <i r="2">
      <x v="2"/>
    </i>
    <i r="3">
      <x v="5"/>
    </i>
    <i r="4">
      <x v="2"/>
    </i>
    <i r="1">
      <x v="330"/>
    </i>
    <i r="2">
      <x v="5"/>
    </i>
    <i r="3">
      <x v="7"/>
    </i>
    <i r="4">
      <x v="7"/>
    </i>
    <i>
      <x v="26"/>
    </i>
    <i r="1">
      <x v="16"/>
    </i>
    <i r="2">
      <x v="4"/>
    </i>
    <i r="3">
      <x v="6"/>
    </i>
    <i r="4">
      <x v="3"/>
    </i>
    <i r="1">
      <x v="52"/>
    </i>
    <i r="2">
      <x v="5"/>
    </i>
    <i r="3">
      <x v="7"/>
    </i>
    <i r="4">
      <x v="7"/>
    </i>
    <i r="1">
      <x v="55"/>
    </i>
    <i r="2">
      <x v="5"/>
    </i>
    <i r="3">
      <x v="7"/>
    </i>
    <i r="4">
      <x v="7"/>
    </i>
    <i r="1">
      <x v="91"/>
    </i>
    <i r="2">
      <x v="4"/>
    </i>
    <i r="3">
      <x v="6"/>
    </i>
    <i r="4">
      <x v="3"/>
    </i>
    <i r="1">
      <x v="105"/>
    </i>
    <i r="2">
      <x v="2"/>
    </i>
    <i r="3">
      <x v="5"/>
    </i>
    <i r="4">
      <x v="2"/>
    </i>
    <i r="1">
      <x v="122"/>
    </i>
    <i r="2">
      <x v="4"/>
    </i>
    <i r="3">
      <x v="6"/>
    </i>
    <i r="4">
      <x v="3"/>
    </i>
    <i r="1">
      <x v="151"/>
    </i>
    <i r="2">
      <x v="4"/>
    </i>
    <i r="3">
      <x v="6"/>
    </i>
    <i r="4">
      <x v="3"/>
    </i>
    <i r="1">
      <x v="214"/>
    </i>
    <i r="2">
      <x v="2"/>
    </i>
    <i r="3">
      <x v="5"/>
    </i>
    <i r="4">
      <x v="2"/>
    </i>
    <i r="1">
      <x v="241"/>
    </i>
    <i r="2">
      <x v="4"/>
    </i>
    <i r="3">
      <x v="6"/>
    </i>
    <i r="4">
      <x v="3"/>
    </i>
    <i r="1">
      <x v="317"/>
    </i>
    <i r="2">
      <x v="4"/>
    </i>
    <i r="3">
      <x v="6"/>
    </i>
    <i r="4">
      <x v="3"/>
    </i>
    <i r="1">
      <x v="331"/>
    </i>
    <i r="2">
      <x v="5"/>
    </i>
    <i r="3">
      <x v="7"/>
    </i>
    <i r="4">
      <x v="7"/>
    </i>
    <i>
      <x v="27"/>
    </i>
    <i r="1">
      <x v="214"/>
    </i>
    <i r="2">
      <x v="2"/>
    </i>
    <i r="3">
      <x v="5"/>
    </i>
    <i r="4">
      <x v="2"/>
    </i>
    <i>
      <x v="28"/>
    </i>
    <i r="1">
      <x v="72"/>
    </i>
    <i r="2">
      <x v="4"/>
    </i>
    <i r="3">
      <x v="6"/>
    </i>
    <i r="4">
      <x v="3"/>
    </i>
    <i r="1">
      <x v="73"/>
    </i>
    <i r="2">
      <x v="5"/>
    </i>
    <i r="3">
      <x v="7"/>
    </i>
    <i r="4">
      <x v="7"/>
    </i>
    <i r="1">
      <x v="91"/>
    </i>
    <i r="2">
      <x v="4"/>
    </i>
    <i r="3">
      <x v="6"/>
    </i>
    <i r="4">
      <x v="3"/>
    </i>
    <i r="1">
      <x v="154"/>
    </i>
    <i r="2">
      <x v="4"/>
    </i>
    <i r="3">
      <x v="6"/>
    </i>
    <i r="4">
      <x v="3"/>
    </i>
    <i r="1">
      <x v="159"/>
    </i>
    <i r="2">
      <x v="4"/>
    </i>
    <i r="3">
      <x v="6"/>
    </i>
    <i r="4">
      <x v="3"/>
    </i>
    <i r="1">
      <x v="171"/>
    </i>
    <i r="2">
      <x v="4"/>
    </i>
    <i r="3">
      <x v="6"/>
    </i>
    <i r="4">
      <x v="3"/>
    </i>
    <i r="1">
      <x v="214"/>
    </i>
    <i r="2">
      <x v="2"/>
    </i>
    <i r="3">
      <x v="5"/>
    </i>
    <i r="4">
      <x v="2"/>
    </i>
    <i r="1">
      <x v="234"/>
    </i>
    <i r="2">
      <x v="4"/>
    </i>
    <i r="3">
      <x v="6"/>
    </i>
    <i r="4">
      <x v="3"/>
    </i>
    <i>
      <x v="29"/>
    </i>
    <i r="1">
      <x v="58"/>
    </i>
    <i r="2">
      <x v="5"/>
    </i>
    <i r="3">
      <x v="7"/>
    </i>
    <i r="4">
      <x v="7"/>
    </i>
    <i r="1">
      <x v="97"/>
    </i>
    <i r="2">
      <x v="6"/>
    </i>
    <i r="3">
      <x v="8"/>
    </i>
    <i r="4">
      <x v="6"/>
    </i>
    <i r="1">
      <x v="98"/>
    </i>
    <i r="2">
      <x v="5"/>
    </i>
    <i r="3">
      <x v="7"/>
    </i>
    <i r="4">
      <x v="7"/>
    </i>
    <i r="1">
      <x v="106"/>
    </i>
    <i r="2">
      <x v="5"/>
    </i>
    <i r="3">
      <x v="7"/>
    </i>
    <i r="4">
      <x v="7"/>
    </i>
    <i r="1">
      <x v="201"/>
    </i>
    <i r="2">
      <x v="6"/>
    </i>
    <i r="3">
      <x v="8"/>
    </i>
    <i r="4">
      <x v="6"/>
    </i>
    <i r="1">
      <x v="214"/>
    </i>
    <i r="2">
      <x v="2"/>
    </i>
    <i r="3">
      <x v="5"/>
    </i>
    <i r="4">
      <x v="2"/>
    </i>
    <i r="1">
      <x v="219"/>
    </i>
    <i r="2">
      <x v="5"/>
    </i>
    <i r="3">
      <x v="7"/>
    </i>
    <i r="4">
      <x v="7"/>
    </i>
    <i r="1">
      <x v="236"/>
    </i>
    <i r="2">
      <x v="6"/>
    </i>
    <i r="3">
      <x v="8"/>
    </i>
    <i r="4">
      <x v="6"/>
    </i>
    <i r="1">
      <x v="273"/>
    </i>
    <i r="2">
      <x v="5"/>
    </i>
    <i r="3">
      <x v="7"/>
    </i>
    <i r="4">
      <x v="7"/>
    </i>
    <i r="1">
      <x v="280"/>
    </i>
    <i r="2">
      <x v="5"/>
    </i>
    <i r="3">
      <x v="7"/>
    </i>
    <i r="4">
      <x v="7"/>
    </i>
    <i r="1">
      <x v="300"/>
    </i>
    <i r="2">
      <x v="4"/>
    </i>
    <i r="3">
      <x v="6"/>
    </i>
    <i r="4">
      <x v="3"/>
    </i>
    <i>
      <x v="30"/>
    </i>
    <i r="1">
      <x v="50"/>
    </i>
    <i r="2">
      <x v="4"/>
    </i>
    <i r="3">
      <x v="6"/>
    </i>
    <i r="4">
      <x v="3"/>
    </i>
    <i r="1">
      <x v="214"/>
    </i>
    <i r="2">
      <x v="2"/>
    </i>
    <i r="3">
      <x v="5"/>
    </i>
    <i r="4">
      <x v="2"/>
    </i>
    <i r="1">
      <x v="262"/>
    </i>
    <i r="2">
      <x v="5"/>
    </i>
    <i r="3">
      <x v="7"/>
    </i>
    <i r="4">
      <x v="7"/>
    </i>
    <i r="1">
      <x v="297"/>
    </i>
    <i r="2">
      <x v="4"/>
    </i>
    <i r="3">
      <x v="6"/>
    </i>
    <i r="4">
      <x v="3"/>
    </i>
    <i r="1">
      <x v="338"/>
    </i>
    <i r="2">
      <x v="5"/>
    </i>
    <i r="3">
      <x v="7"/>
    </i>
    <i r="4">
      <x v="7"/>
    </i>
    <i>
      <x v="31"/>
    </i>
    <i r="1">
      <x v="137"/>
    </i>
    <i r="2">
      <x v="5"/>
    </i>
    <i r="3">
      <x v="7"/>
    </i>
    <i r="4">
      <x v="7"/>
    </i>
    <i r="1">
      <x v="158"/>
    </i>
    <i r="2">
      <x v="6"/>
    </i>
    <i r="3">
      <x v="8"/>
    </i>
    <i r="4">
      <x v="6"/>
    </i>
    <i r="1">
      <x v="214"/>
    </i>
    <i r="2">
      <x v="2"/>
    </i>
    <i r="3">
      <x v="5"/>
    </i>
    <i r="4">
      <x v="2"/>
    </i>
    <i>
      <x v="32"/>
    </i>
    <i r="1">
      <x v="3"/>
    </i>
    <i r="2">
      <x v="6"/>
    </i>
    <i r="3">
      <x v="8"/>
    </i>
    <i r="4">
      <x v="6"/>
    </i>
    <i r="1">
      <x v="30"/>
    </i>
    <i r="2">
      <x v="4"/>
    </i>
    <i r="3">
      <x v="6"/>
    </i>
    <i r="4">
      <x v="3"/>
    </i>
    <i r="1">
      <x v="45"/>
    </i>
    <i r="2">
      <x v="5"/>
    </i>
    <i r="3">
      <x v="7"/>
    </i>
    <i r="4">
      <x v="7"/>
    </i>
    <i r="1">
      <x v="107"/>
    </i>
    <i r="2">
      <x v="6"/>
    </i>
    <i r="3">
      <x v="8"/>
    </i>
    <i r="4">
      <x v="6"/>
    </i>
    <i r="1">
      <x v="118"/>
    </i>
    <i r="2">
      <x v="6"/>
    </i>
    <i r="3">
      <x v="8"/>
    </i>
    <i r="4">
      <x v="6"/>
    </i>
    <i r="1">
      <x v="139"/>
    </i>
    <i r="2">
      <x v="5"/>
    </i>
    <i r="3">
      <x v="7"/>
    </i>
    <i r="4">
      <x v="7"/>
    </i>
    <i r="1">
      <x v="152"/>
    </i>
    <i r="2">
      <x v="6"/>
    </i>
    <i r="3">
      <x v="8"/>
    </i>
    <i r="4">
      <x v="6"/>
    </i>
    <i r="1">
      <x v="156"/>
    </i>
    <i r="2">
      <x v="6"/>
    </i>
    <i r="3">
      <x v="8"/>
    </i>
    <i r="4">
      <x v="6"/>
    </i>
    <i r="1">
      <x v="200"/>
    </i>
    <i r="2">
      <x v="7"/>
    </i>
    <i r="3">
      <x v="9"/>
    </i>
    <i r="4">
      <x v="8"/>
    </i>
    <i r="1">
      <x v="202"/>
    </i>
    <i r="2">
      <x v="5"/>
    </i>
    <i r="3">
      <x v="7"/>
    </i>
    <i r="4">
      <x v="7"/>
    </i>
    <i r="1">
      <x v="204"/>
    </i>
    <i r="2">
      <x v="5"/>
    </i>
    <i r="3">
      <x v="7"/>
    </i>
    <i r="4">
      <x v="7"/>
    </i>
    <i r="1">
      <x v="214"/>
    </i>
    <i r="2">
      <x v="2"/>
    </i>
    <i r="3">
      <x v="5"/>
    </i>
    <i r="4">
      <x v="2"/>
    </i>
    <i r="1">
      <x v="235"/>
    </i>
    <i r="2">
      <x v="5"/>
    </i>
    <i r="3">
      <x v="7"/>
    </i>
    <i r="4">
      <x v="7"/>
    </i>
    <i r="1">
      <x v="246"/>
    </i>
    <i r="2">
      <x v="6"/>
    </i>
    <i r="3">
      <x v="8"/>
    </i>
    <i r="4">
      <x v="6"/>
    </i>
    <i r="1">
      <x v="248"/>
    </i>
    <i r="2">
      <x v="5"/>
    </i>
    <i r="3">
      <x v="7"/>
    </i>
    <i r="4">
      <x v="7"/>
    </i>
    <i r="1">
      <x v="266"/>
    </i>
    <i r="2">
      <x v="5"/>
    </i>
    <i r="3">
      <x v="7"/>
    </i>
    <i r="4">
      <x v="7"/>
    </i>
    <i r="1">
      <x v="292"/>
    </i>
    <i r="2">
      <x v="5"/>
    </i>
    <i r="3">
      <x v="7"/>
    </i>
    <i r="4">
      <x v="7"/>
    </i>
    <i r="1">
      <x v="298"/>
    </i>
    <i r="2">
      <x v="7"/>
    </i>
    <i r="3">
      <x v="9"/>
    </i>
    <i r="4">
      <x v="8"/>
    </i>
    <i r="1">
      <x v="312"/>
    </i>
    <i r="2">
      <x v="5"/>
    </i>
    <i r="3">
      <x v="7"/>
    </i>
    <i r="4">
      <x v="7"/>
    </i>
    <i r="1">
      <x v="332"/>
    </i>
    <i r="2">
      <x v="5"/>
    </i>
    <i r="3">
      <x v="7"/>
    </i>
    <i r="4">
      <x v="7"/>
    </i>
    <i>
      <x v="33"/>
    </i>
    <i r="1">
      <x v="61"/>
    </i>
    <i r="2">
      <x v="6"/>
    </i>
    <i r="3">
      <x v="8"/>
    </i>
    <i r="4">
      <x v="6"/>
    </i>
    <i r="1">
      <x v="63"/>
    </i>
    <i r="2">
      <x v="5"/>
    </i>
    <i r="3">
      <x v="7"/>
    </i>
    <i r="4">
      <x v="7"/>
    </i>
    <i r="1">
      <x v="71"/>
    </i>
    <i r="2">
      <x v="5"/>
    </i>
    <i r="3">
      <x v="7"/>
    </i>
    <i r="4">
      <x v="7"/>
    </i>
    <i r="1">
      <x v="80"/>
    </i>
    <i r="2">
      <x v="4"/>
    </i>
    <i r="3">
      <x v="6"/>
    </i>
    <i r="4">
      <x v="3"/>
    </i>
    <i r="1">
      <x v="125"/>
    </i>
    <i r="2">
      <x v="4"/>
    </i>
    <i r="3">
      <x v="6"/>
    </i>
    <i r="4">
      <x v="3"/>
    </i>
    <i r="1">
      <x v="214"/>
    </i>
    <i r="2">
      <x v="2"/>
    </i>
    <i r="3">
      <x v="5"/>
    </i>
    <i r="4">
      <x v="2"/>
    </i>
    <i r="1">
      <x v="259"/>
    </i>
    <i r="2">
      <x v="2"/>
    </i>
    <i r="3">
      <x v="5"/>
    </i>
    <i r="4">
      <x v="2"/>
    </i>
    <i>
      <x v="34"/>
    </i>
    <i r="1">
      <x v="210"/>
    </i>
    <i r="2">
      <x v="5"/>
    </i>
    <i r="3">
      <x v="7"/>
    </i>
    <i r="4">
      <x v="7"/>
    </i>
    <i r="1">
      <x v="214"/>
    </i>
    <i r="2">
      <x v="2"/>
    </i>
    <i r="3">
      <x v="5"/>
    </i>
    <i r="4">
      <x v="2"/>
    </i>
    <i>
      <x v="35"/>
    </i>
    <i r="1">
      <x v="26"/>
    </i>
    <i r="2">
      <x v="5"/>
    </i>
    <i r="3">
      <x v="7"/>
    </i>
    <i r="4">
      <x v="7"/>
    </i>
    <i r="1">
      <x v="27"/>
    </i>
    <i r="2">
      <x v="6"/>
    </i>
    <i r="3">
      <x v="8"/>
    </i>
    <i r="4">
      <x v="6"/>
    </i>
    <i r="1">
      <x v="62"/>
    </i>
    <i r="2">
      <x v="5"/>
    </i>
    <i r="3">
      <x v="7"/>
    </i>
    <i r="4">
      <x v="7"/>
    </i>
    <i r="1">
      <x v="101"/>
    </i>
    <i r="2">
      <x v="5"/>
    </i>
    <i r="3">
      <x v="7"/>
    </i>
    <i r="4">
      <x v="7"/>
    </i>
    <i r="1">
      <x v="162"/>
    </i>
    <i r="2">
      <x v="7"/>
    </i>
    <i r="3">
      <x v="9"/>
    </i>
    <i r="4">
      <x v="8"/>
    </i>
    <i r="1">
      <x v="214"/>
    </i>
    <i r="2">
      <x v="2"/>
    </i>
    <i r="3">
      <x v="5"/>
    </i>
    <i r="4">
      <x v="2"/>
    </i>
    <i r="1">
      <x v="232"/>
    </i>
    <i r="2">
      <x v="6"/>
    </i>
    <i r="3">
      <x v="8"/>
    </i>
    <i r="4">
      <x v="6"/>
    </i>
    <i r="1">
      <x v="268"/>
    </i>
    <i r="2">
      <x v="6"/>
    </i>
    <i r="3">
      <x v="8"/>
    </i>
    <i r="4">
      <x v="6"/>
    </i>
    <i>
      <x v="36"/>
    </i>
    <i r="1">
      <x v="5"/>
    </i>
    <i r="2">
      <x v="4"/>
    </i>
    <i r="3">
      <x v="6"/>
    </i>
    <i r="4">
      <x v="3"/>
    </i>
    <i r="1">
      <x v="44"/>
    </i>
    <i r="2">
      <x v="5"/>
    </i>
    <i r="3">
      <x v="7"/>
    </i>
    <i r="4">
      <x v="7"/>
    </i>
    <i r="1">
      <x v="59"/>
    </i>
    <i r="2">
      <x v="5"/>
    </i>
    <i r="3">
      <x v="7"/>
    </i>
    <i r="4">
      <x v="7"/>
    </i>
    <i r="1">
      <x v="117"/>
    </i>
    <i r="2">
      <x v="2"/>
    </i>
    <i r="3">
      <x v="5"/>
    </i>
    <i r="4">
      <x v="2"/>
    </i>
    <i r="1">
      <x v="127"/>
    </i>
    <i r="2">
      <x v="4"/>
    </i>
    <i r="3">
      <x v="6"/>
    </i>
    <i r="4">
      <x v="3"/>
    </i>
    <i r="1">
      <x v="130"/>
    </i>
    <i r="2">
      <x v="5"/>
    </i>
    <i r="3">
      <x v="7"/>
    </i>
    <i r="4">
      <x v="7"/>
    </i>
    <i r="1">
      <x v="157"/>
    </i>
    <i r="2">
      <x v="4"/>
    </i>
    <i r="3">
      <x v="6"/>
    </i>
    <i r="4">
      <x v="3"/>
    </i>
    <i r="1">
      <x v="169"/>
    </i>
    <i r="2">
      <x v="5"/>
    </i>
    <i r="3">
      <x v="7"/>
    </i>
    <i r="4">
      <x v="7"/>
    </i>
    <i r="1">
      <x v="187"/>
    </i>
    <i r="2">
      <x v="5"/>
    </i>
    <i r="3">
      <x v="7"/>
    </i>
    <i r="4">
      <x v="7"/>
    </i>
    <i r="1">
      <x v="214"/>
    </i>
    <i r="2">
      <x v="2"/>
    </i>
    <i r="3">
      <x v="5"/>
    </i>
    <i r="4">
      <x v="2"/>
    </i>
    <i r="1">
      <x v="223"/>
    </i>
    <i r="2">
      <x v="7"/>
    </i>
    <i r="3">
      <x v="9"/>
    </i>
    <i r="4">
      <x v="8"/>
    </i>
    <i r="1">
      <x v="225"/>
    </i>
    <i r="2">
      <x v="5"/>
    </i>
    <i r="3">
      <x v="7"/>
    </i>
    <i r="4">
      <x v="7"/>
    </i>
    <i r="1">
      <x v="243"/>
    </i>
    <i r="2">
      <x v="4"/>
    </i>
    <i r="3">
      <x v="6"/>
    </i>
    <i r="4">
      <x v="3"/>
    </i>
    <i r="1">
      <x v="333"/>
    </i>
    <i r="2">
      <x v="4"/>
    </i>
    <i r="3">
      <x v="6"/>
    </i>
    <i r="4">
      <x v="3"/>
    </i>
    <i>
      <x v="37"/>
    </i>
    <i r="1">
      <x v="141"/>
    </i>
    <i r="2">
      <x v="5"/>
    </i>
    <i r="3">
      <x v="7"/>
    </i>
    <i r="4">
      <x v="7"/>
    </i>
    <i r="1">
      <x v="214"/>
    </i>
    <i r="2">
      <x v="2"/>
    </i>
    <i r="3">
      <x v="5"/>
    </i>
    <i r="4">
      <x v="2"/>
    </i>
    <i r="1">
      <x v="237"/>
    </i>
    <i r="2">
      <x v="5"/>
    </i>
    <i r="3">
      <x v="7"/>
    </i>
    <i r="4">
      <x v="7"/>
    </i>
    <i>
      <x v="38"/>
    </i>
    <i r="1">
      <x v="53"/>
    </i>
    <i r="2">
      <x v="7"/>
    </i>
    <i r="3">
      <x v="9"/>
    </i>
    <i r="4">
      <x v="8"/>
    </i>
    <i r="1">
      <x v="69"/>
    </i>
    <i r="2">
      <x v="4"/>
    </i>
    <i r="3">
      <x v="6"/>
    </i>
    <i r="4">
      <x v="3"/>
    </i>
    <i r="1">
      <x v="131"/>
    </i>
    <i r="2">
      <x v="5"/>
    </i>
    <i r="3">
      <x v="7"/>
    </i>
    <i r="4">
      <x v="7"/>
    </i>
    <i r="1">
      <x v="192"/>
    </i>
    <i r="2">
      <x v="4"/>
    </i>
    <i r="3">
      <x v="6"/>
    </i>
    <i r="4">
      <x v="3"/>
    </i>
    <i r="1">
      <x v="214"/>
    </i>
    <i r="2">
      <x v="2"/>
    </i>
    <i r="3">
      <x v="5"/>
    </i>
    <i r="4">
      <x v="2"/>
    </i>
    <i>
      <x v="39"/>
    </i>
    <i r="1">
      <x v="133"/>
    </i>
    <i r="2">
      <x v="4"/>
    </i>
    <i r="3">
      <x v="6"/>
    </i>
    <i r="4">
      <x v="3"/>
    </i>
    <i r="1">
      <x v="214"/>
    </i>
    <i r="2">
      <x v="2"/>
    </i>
    <i r="3">
      <x v="5"/>
    </i>
    <i r="4">
      <x v="2"/>
    </i>
    <i r="1">
      <x v="242"/>
    </i>
    <i r="2">
      <x v="4"/>
    </i>
    <i r="3">
      <x v="6"/>
    </i>
    <i r="4">
      <x v="3"/>
    </i>
    <i r="1">
      <x v="334"/>
    </i>
    <i r="2">
      <x v="5"/>
    </i>
    <i r="3">
      <x v="7"/>
    </i>
    <i r="4">
      <x v="7"/>
    </i>
    <i>
      <x v="40"/>
    </i>
    <i r="1">
      <x v="41"/>
    </i>
    <i r="2">
      <x v="6"/>
    </i>
    <i r="3">
      <x v="8"/>
    </i>
    <i r="4">
      <x v="6"/>
    </i>
    <i r="1">
      <x v="153"/>
    </i>
    <i r="2">
      <x v="4"/>
    </i>
    <i r="3">
      <x v="6"/>
    </i>
    <i r="4">
      <x v="3"/>
    </i>
    <i r="1">
      <x v="175"/>
    </i>
    <i r="2">
      <x v="4"/>
    </i>
    <i r="3">
      <x v="6"/>
    </i>
    <i r="4">
      <x v="3"/>
    </i>
    <i r="1">
      <x v="196"/>
    </i>
    <i r="2">
      <x v="6"/>
    </i>
    <i r="3">
      <x v="8"/>
    </i>
    <i r="4">
      <x v="6"/>
    </i>
    <i r="1">
      <x v="214"/>
    </i>
    <i r="2">
      <x v="2"/>
    </i>
    <i r="3">
      <x v="5"/>
    </i>
    <i r="4">
      <x v="2"/>
    </i>
    <i r="1">
      <x v="335"/>
    </i>
    <i r="2">
      <x v="4"/>
    </i>
    <i r="3">
      <x v="6"/>
    </i>
    <i r="4">
      <x v="3"/>
    </i>
    <i>
      <x v="41"/>
    </i>
    <i r="1">
      <x v="11"/>
    </i>
    <i r="2">
      <x v="5"/>
    </i>
    <i r="3">
      <x v="7"/>
    </i>
    <i r="4">
      <x v="7"/>
    </i>
    <i r="1">
      <x v="19"/>
    </i>
    <i r="2">
      <x v="5"/>
    </i>
    <i r="3">
      <x v="7"/>
    </i>
    <i r="4">
      <x v="7"/>
    </i>
    <i r="1">
      <x v="29"/>
    </i>
    <i r="2">
      <x v="2"/>
    </i>
    <i r="3">
      <x v="5"/>
    </i>
    <i r="4">
      <x v="2"/>
    </i>
    <i r="1">
      <x v="78"/>
    </i>
    <i r="2">
      <x v="5"/>
    </i>
    <i r="3">
      <x v="7"/>
    </i>
    <i r="4">
      <x v="7"/>
    </i>
    <i r="1">
      <x v="116"/>
    </i>
    <i r="2">
      <x v="4"/>
    </i>
    <i r="3">
      <x v="6"/>
    </i>
    <i r="4">
      <x v="3"/>
    </i>
    <i r="1">
      <x v="135"/>
    </i>
    <i r="2">
      <x v="5"/>
    </i>
    <i r="3">
      <x v="7"/>
    </i>
    <i r="4">
      <x v="7"/>
    </i>
    <i r="1">
      <x v="179"/>
    </i>
    <i r="2">
      <x v="4"/>
    </i>
    <i r="3">
      <x v="6"/>
    </i>
    <i r="4">
      <x v="3"/>
    </i>
    <i r="1">
      <x v="214"/>
    </i>
    <i r="2">
      <x v="2"/>
    </i>
    <i r="3">
      <x v="5"/>
    </i>
    <i r="4">
      <x v="2"/>
    </i>
    <i r="1">
      <x v="220"/>
    </i>
    <i r="2">
      <x v="4"/>
    </i>
    <i r="3">
      <x v="6"/>
    </i>
    <i r="4">
      <x v="3"/>
    </i>
    <i r="1">
      <x v="227"/>
    </i>
    <i r="2">
      <x v="5"/>
    </i>
    <i r="3">
      <x v="7"/>
    </i>
    <i r="4">
      <x v="7"/>
    </i>
    <i r="1">
      <x v="254"/>
    </i>
    <i r="2">
      <x v="4"/>
    </i>
    <i r="3">
      <x v="6"/>
    </i>
    <i r="4">
      <x v="3"/>
    </i>
    <i r="1">
      <x v="276"/>
    </i>
    <i r="2">
      <x v="4"/>
    </i>
    <i r="3">
      <x v="6"/>
    </i>
    <i r="4">
      <x v="3"/>
    </i>
    <i>
      <x v="42"/>
    </i>
    <i r="1">
      <x v="184"/>
    </i>
    <i r="2">
      <x v="6"/>
    </i>
    <i r="3">
      <x v="8"/>
    </i>
    <i r="4">
      <x v="6"/>
    </i>
    <i r="1">
      <x v="214"/>
    </i>
    <i r="2">
      <x v="2"/>
    </i>
    <i r="3">
      <x v="5"/>
    </i>
    <i r="4">
      <x v="2"/>
    </i>
    <i r="1">
      <x v="218"/>
    </i>
    <i r="2">
      <x v="7"/>
    </i>
    <i r="3">
      <x v="9"/>
    </i>
    <i r="4">
      <x v="8"/>
    </i>
    <i r="1">
      <x v="238"/>
    </i>
    <i r="2">
      <x v="4"/>
    </i>
    <i r="3">
      <x v="6"/>
    </i>
    <i r="4">
      <x v="3"/>
    </i>
    <i r="1">
      <x v="253"/>
    </i>
    <i r="2">
      <x v="5"/>
    </i>
    <i r="3">
      <x v="7"/>
    </i>
    <i r="4">
      <x v="7"/>
    </i>
    <i>
      <x v="43"/>
    </i>
    <i r="1">
      <x v="32"/>
    </i>
    <i r="2">
      <x v="2"/>
    </i>
    <i r="3">
      <x v="5"/>
    </i>
    <i r="4">
      <x v="2"/>
    </i>
    <i r="1">
      <x v="56"/>
    </i>
    <i r="2">
      <x v="5"/>
    </i>
    <i r="3">
      <x v="7"/>
    </i>
    <i r="4">
      <x v="7"/>
    </i>
    <i r="1">
      <x v="87"/>
    </i>
    <i r="2">
      <x v="7"/>
    </i>
    <i r="3">
      <x v="9"/>
    </i>
    <i r="4">
      <x v="8"/>
    </i>
    <i r="1">
      <x v="164"/>
    </i>
    <i r="2">
      <x v="5"/>
    </i>
    <i r="3">
      <x v="7"/>
    </i>
    <i r="4">
      <x v="7"/>
    </i>
    <i r="1">
      <x v="166"/>
    </i>
    <i r="2">
      <x v="2"/>
    </i>
    <i r="3">
      <x v="5"/>
    </i>
    <i r="4">
      <x v="2"/>
    </i>
    <i r="1">
      <x v="214"/>
    </i>
    <i r="2">
      <x v="2"/>
    </i>
    <i r="3">
      <x v="5"/>
    </i>
    <i r="4">
      <x v="2"/>
    </i>
    <i r="1">
      <x v="245"/>
    </i>
    <i r="2">
      <x v="5"/>
    </i>
    <i r="3">
      <x v="7"/>
    </i>
    <i r="4">
      <x v="7"/>
    </i>
    <i r="1">
      <x v="247"/>
    </i>
    <i r="2">
      <x v="4"/>
    </i>
    <i r="3">
      <x v="6"/>
    </i>
    <i r="4">
      <x v="3"/>
    </i>
    <i r="1">
      <x v="308"/>
    </i>
    <i r="2">
      <x v="4"/>
    </i>
    <i r="3">
      <x v="6"/>
    </i>
    <i r="4">
      <x v="3"/>
    </i>
    <i r="1">
      <x v="311"/>
    </i>
    <i r="2">
      <x v="2"/>
    </i>
    <i r="3">
      <x v="5"/>
    </i>
    <i r="4">
      <x v="2"/>
    </i>
    <i r="1">
      <x v="316"/>
    </i>
    <i r="2">
      <x v="5"/>
    </i>
    <i r="3">
      <x v="7"/>
    </i>
    <i r="4">
      <x v="7"/>
    </i>
    <i>
      <x v="44"/>
    </i>
    <i r="1">
      <x v="46"/>
    </i>
    <i r="2">
      <x v="6"/>
    </i>
    <i r="3">
      <x v="8"/>
    </i>
    <i r="4">
      <x v="6"/>
    </i>
    <i r="1">
      <x v="171"/>
    </i>
    <i r="2">
      <x v="6"/>
    </i>
    <i r="3">
      <x v="8"/>
    </i>
    <i r="4">
      <x v="6"/>
    </i>
    <i r="1">
      <x v="188"/>
    </i>
    <i r="2">
      <x v="4"/>
    </i>
    <i r="3">
      <x v="6"/>
    </i>
    <i r="4">
      <x v="3"/>
    </i>
    <i r="1">
      <x v="214"/>
    </i>
    <i r="2">
      <x v="2"/>
    </i>
    <i r="3">
      <x v="5"/>
    </i>
    <i r="4">
      <x v="2"/>
    </i>
    <i r="1">
      <x v="314"/>
    </i>
    <i r="2">
      <x v="6"/>
    </i>
    <i r="3">
      <x v="8"/>
    </i>
    <i r="4">
      <x v="6"/>
    </i>
    <i r="1">
      <x v="337"/>
    </i>
    <i r="2">
      <x v="6"/>
    </i>
    <i r="3">
      <x v="8"/>
    </i>
    <i r="4">
      <x v="6"/>
    </i>
    <i>
      <x v="45"/>
    </i>
    <i r="1">
      <x v="103"/>
    </i>
    <i r="2">
      <x v="6"/>
    </i>
    <i r="3">
      <x v="8"/>
    </i>
    <i r="4">
      <x v="6"/>
    </i>
    <i r="1">
      <x v="209"/>
    </i>
    <i r="2">
      <x v="6"/>
    </i>
    <i r="3">
      <x v="8"/>
    </i>
    <i r="4">
      <x v="6"/>
    </i>
    <i r="1">
      <x v="211"/>
    </i>
    <i r="2">
      <x v="5"/>
    </i>
    <i r="3">
      <x v="7"/>
    </i>
    <i r="4">
      <x v="7"/>
    </i>
    <i r="1">
      <x v="214"/>
    </i>
    <i r="2">
      <x v="2"/>
    </i>
    <i r="3">
      <x v="5"/>
    </i>
    <i r="4">
      <x v="2"/>
    </i>
    <i r="1">
      <x v="231"/>
    </i>
    <i r="2">
      <x v="7"/>
    </i>
    <i r="3">
      <x v="9"/>
    </i>
    <i r="4">
      <x v="8"/>
    </i>
    <i r="1">
      <x v="244"/>
    </i>
    <i r="2">
      <x v="6"/>
    </i>
    <i r="3">
      <x v="8"/>
    </i>
    <i r="4">
      <x v="6"/>
    </i>
    <i r="1">
      <x v="269"/>
    </i>
    <i r="2">
      <x v="7"/>
    </i>
    <i r="3">
      <x v="9"/>
    </i>
    <i r="4">
      <x v="8"/>
    </i>
    <i r="1">
      <x v="278"/>
    </i>
    <i r="2">
      <x v="6"/>
    </i>
    <i r="3">
      <x v="8"/>
    </i>
    <i r="4">
      <x v="6"/>
    </i>
    <i r="1">
      <x v="293"/>
    </i>
    <i r="2">
      <x v="6"/>
    </i>
    <i r="3">
      <x v="8"/>
    </i>
    <i r="4">
      <x v="6"/>
    </i>
    <i r="1">
      <x v="306"/>
    </i>
    <i r="2">
      <x v="6"/>
    </i>
    <i r="3">
      <x v="8"/>
    </i>
    <i r="4">
      <x v="6"/>
    </i>
    <i>
      <x v="46"/>
    </i>
    <i r="1">
      <x v="168"/>
    </i>
    <i r="2">
      <x v="5"/>
    </i>
    <i r="3">
      <x v="7"/>
    </i>
    <i r="4">
      <x v="7"/>
    </i>
    <i r="1">
      <x v="181"/>
    </i>
    <i r="2">
      <x v="5"/>
    </i>
    <i r="3">
      <x v="7"/>
    </i>
    <i r="4">
      <x v="7"/>
    </i>
    <i r="1">
      <x v="214"/>
    </i>
    <i r="2">
      <x v="2"/>
    </i>
    <i r="3">
      <x v="5"/>
    </i>
    <i r="4">
      <x v="2"/>
    </i>
    <i r="1">
      <x v="289"/>
    </i>
    <i r="2">
      <x v="5"/>
    </i>
    <i r="3">
      <x v="7"/>
    </i>
    <i r="4">
      <x v="7"/>
    </i>
    <i>
      <x v="47"/>
    </i>
    <i r="1">
      <x v="53"/>
    </i>
    <i r="2">
      <x v="2"/>
    </i>
    <i r="3">
      <x v="5"/>
    </i>
    <i r="4">
      <x v="2"/>
    </i>
    <i r="1">
      <x v="214"/>
    </i>
    <i r="2">
      <x v="2"/>
    </i>
    <i r="3">
      <x v="5"/>
    </i>
    <i r="4">
      <x v="2"/>
    </i>
    <i r="1">
      <x v="340"/>
    </i>
    <i r="2">
      <x v="2"/>
    </i>
    <i r="3">
      <x v="5"/>
    </i>
    <i r="4">
      <x v="2"/>
    </i>
    <i>
      <x v="48"/>
    </i>
    <i r="1">
      <x v="65"/>
    </i>
    <i r="2">
      <x v="4"/>
    </i>
    <i r="3">
      <x v="6"/>
    </i>
    <i r="4">
      <x v="3"/>
    </i>
    <i r="1">
      <x v="140"/>
    </i>
    <i r="2">
      <x v="7"/>
    </i>
    <i r="3">
      <x v="9"/>
    </i>
    <i r="4">
      <x v="8"/>
    </i>
    <i r="1">
      <x v="214"/>
    </i>
    <i r="2">
      <x v="2"/>
    </i>
    <i r="3">
      <x v="5"/>
    </i>
    <i r="4">
      <x v="2"/>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4" displayName="Table4" ref="A1:F348" totalsRowShown="0" headerRowDxfId="9" headerRowBorderDxfId="8" tableBorderDxfId="7" totalsRowBorderDxfId="6">
  <autoFilter ref="A1:F348" xr:uid="{00000000-0009-0000-0100-000001000000}"/>
  <tableColumns count="6">
    <tableColumn id="1" xr3:uid="{00000000-0010-0000-0000-000001000000}" name="STATE" dataDxfId="5"/>
    <tableColumn id="2" xr3:uid="{00000000-0010-0000-0000-000002000000}" name="DESTINATION" dataDxfId="4"/>
    <tableColumn id="6" xr3:uid="{00000000-0010-0000-0000-000006000000}" name="BREAKFAST" dataDxfId="3"/>
    <tableColumn id="3" xr3:uid="{00000000-0010-0000-0000-000003000000}" name="LUNCH" dataDxfId="2"/>
    <tableColumn id="5" xr3:uid="{00000000-0010-0000-0000-000005000000}" name="DINNER" dataDxfId="1"/>
    <tableColumn id="4" xr3:uid="{00000000-0010-0000-0000-000004000000}" name="CITY COUNT" dataDxfId="0">
      <calculatedColumnFormula>1/COUNTIF(Table4[DESTINATION],B2)</calculatedColumnFormula>
    </tableColumn>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defensetravel.dod.mil/site/perdiemCalc.cfm"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aoprals.state.gov/web920/per_diem.asp"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comments" Target="../comments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table" Target="../tables/table1.xml"/><Relationship Id="rId5" Type="http://schemas.openxmlformats.org/officeDocument/2006/relationships/vmlDrawing" Target="../drawings/vmlDrawing2.v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45"/>
  <sheetViews>
    <sheetView showGridLines="0" tabSelected="1" zoomScale="115" zoomScaleNormal="115" workbookViewId="0">
      <selection activeCell="D7" sqref="D7"/>
    </sheetView>
  </sheetViews>
  <sheetFormatPr defaultColWidth="8.85546875" defaultRowHeight="15" x14ac:dyDescent="0.25"/>
  <cols>
    <col min="1" max="1" width="9.7109375" style="62" customWidth="1"/>
    <col min="2" max="2" width="12.5703125" style="62" customWidth="1"/>
    <col min="3" max="3" width="24" style="62" customWidth="1"/>
    <col min="4" max="5" width="9" style="62" customWidth="1"/>
    <col min="6" max="6" width="12.5703125" style="62" bestFit="1" customWidth="1"/>
    <col min="7" max="7" width="7.7109375" style="62" bestFit="1" customWidth="1"/>
    <col min="8" max="8" width="18.5703125" style="62" customWidth="1"/>
    <col min="9" max="9" width="7.28515625" style="62" customWidth="1"/>
    <col min="10" max="12" width="4.5703125" style="62" customWidth="1"/>
    <col min="13" max="13" width="8.28515625" style="62" customWidth="1"/>
    <col min="14" max="14" width="15.28515625" style="62" customWidth="1"/>
    <col min="15" max="15" width="7.42578125" style="62" customWidth="1"/>
    <col min="16" max="16" width="8.85546875" style="62"/>
    <col min="17" max="17" width="11.42578125" style="62" customWidth="1"/>
    <col min="18" max="18" width="26.42578125" style="62" customWidth="1"/>
    <col min="19" max="19" width="11" style="62" customWidth="1"/>
    <col min="20" max="20" width="14.140625" style="62" customWidth="1"/>
    <col min="21" max="16384" width="8.85546875" style="62"/>
  </cols>
  <sheetData>
    <row r="1" spans="1:20" ht="27.75" x14ac:dyDescent="0.4">
      <c r="A1" s="110" t="s">
        <v>333</v>
      </c>
      <c r="B1" s="111"/>
      <c r="C1" s="60" t="s">
        <v>334</v>
      </c>
      <c r="D1" s="112" t="s">
        <v>335</v>
      </c>
      <c r="E1" s="113"/>
      <c r="F1" s="113"/>
      <c r="G1" s="113"/>
      <c r="H1" s="113"/>
      <c r="I1" s="113"/>
      <c r="J1" s="113"/>
      <c r="K1" s="113"/>
      <c r="L1" s="113"/>
      <c r="M1" s="113"/>
      <c r="N1" s="113"/>
      <c r="O1" s="113"/>
      <c r="P1" s="113"/>
      <c r="Q1" s="113"/>
      <c r="R1" s="61" t="s">
        <v>336</v>
      </c>
      <c r="S1" s="114" t="s">
        <v>337</v>
      </c>
      <c r="T1" s="115"/>
    </row>
    <row r="2" spans="1:20" ht="21.2" x14ac:dyDescent="0.35">
      <c r="A2" s="116"/>
      <c r="B2" s="117"/>
      <c r="C2" s="63"/>
      <c r="D2" s="118" t="s">
        <v>484</v>
      </c>
      <c r="E2" s="119"/>
      <c r="F2" s="119"/>
      <c r="G2" s="119"/>
      <c r="H2" s="119"/>
      <c r="I2" s="119"/>
      <c r="J2" s="119"/>
      <c r="K2" s="119"/>
      <c r="L2" s="119"/>
      <c r="M2" s="119"/>
      <c r="N2" s="119"/>
      <c r="O2" s="119"/>
      <c r="P2" s="119"/>
      <c r="Q2" s="119"/>
      <c r="R2" s="64"/>
      <c r="S2" s="116"/>
      <c r="T2" s="117"/>
    </row>
    <row r="3" spans="1:20" x14ac:dyDescent="0.25">
      <c r="A3" s="16" t="s">
        <v>338</v>
      </c>
      <c r="B3" s="131" t="s">
        <v>339</v>
      </c>
      <c r="C3" s="132"/>
      <c r="D3" s="133" t="s">
        <v>340</v>
      </c>
      <c r="E3" s="134"/>
      <c r="F3" s="135" t="s">
        <v>451</v>
      </c>
      <c r="G3" s="136"/>
      <c r="H3" s="137"/>
      <c r="I3" s="135" t="s">
        <v>452</v>
      </c>
      <c r="J3" s="136"/>
      <c r="K3" s="136"/>
      <c r="L3" s="136"/>
      <c r="M3" s="137"/>
      <c r="N3" s="17" t="s">
        <v>341</v>
      </c>
      <c r="O3" s="138" t="s">
        <v>342</v>
      </c>
      <c r="P3" s="138"/>
      <c r="Q3" s="138"/>
      <c r="R3" s="138" t="s">
        <v>343</v>
      </c>
      <c r="S3" s="139"/>
      <c r="T3" s="18"/>
    </row>
    <row r="4" spans="1:20" s="86" customFormat="1" ht="15" customHeight="1" x14ac:dyDescent="0.25">
      <c r="A4" s="87"/>
      <c r="B4" s="120" t="s">
        <v>344</v>
      </c>
      <c r="C4" s="121"/>
      <c r="D4" s="88"/>
      <c r="E4" s="89"/>
      <c r="F4" s="124" t="s">
        <v>374</v>
      </c>
      <c r="G4" s="124" t="s">
        <v>323</v>
      </c>
      <c r="H4" s="124" t="s">
        <v>369</v>
      </c>
      <c r="I4" s="124" t="s">
        <v>384</v>
      </c>
      <c r="J4" s="128" t="s">
        <v>400</v>
      </c>
      <c r="K4" s="129"/>
      <c r="L4" s="130"/>
      <c r="M4" s="90"/>
      <c r="N4" s="122" t="s">
        <v>470</v>
      </c>
      <c r="O4" s="89"/>
      <c r="P4" s="124" t="s">
        <v>345</v>
      </c>
      <c r="Q4" s="89"/>
      <c r="R4" s="89"/>
      <c r="S4" s="89"/>
      <c r="T4" s="19"/>
    </row>
    <row r="5" spans="1:20" s="86" customFormat="1" ht="24" customHeight="1" x14ac:dyDescent="0.25">
      <c r="A5" s="81" t="s">
        <v>346</v>
      </c>
      <c r="B5" s="126" t="s">
        <v>347</v>
      </c>
      <c r="C5" s="127"/>
      <c r="D5" s="82" t="s">
        <v>348</v>
      </c>
      <c r="E5" s="83" t="s">
        <v>349</v>
      </c>
      <c r="F5" s="125"/>
      <c r="G5" s="125"/>
      <c r="H5" s="125"/>
      <c r="I5" s="125"/>
      <c r="J5" s="84" t="s">
        <v>381</v>
      </c>
      <c r="K5" s="84" t="s">
        <v>382</v>
      </c>
      <c r="L5" s="84" t="s">
        <v>383</v>
      </c>
      <c r="M5" s="85" t="s">
        <v>329</v>
      </c>
      <c r="N5" s="123"/>
      <c r="O5" s="83" t="s">
        <v>350</v>
      </c>
      <c r="P5" s="125"/>
      <c r="Q5" s="83" t="s">
        <v>351</v>
      </c>
      <c r="R5" s="83" t="s">
        <v>352</v>
      </c>
      <c r="S5" s="83" t="s">
        <v>351</v>
      </c>
      <c r="T5" s="20" t="s">
        <v>353</v>
      </c>
    </row>
    <row r="6" spans="1:20" x14ac:dyDescent="0.25">
      <c r="A6" s="93"/>
      <c r="B6" s="140"/>
      <c r="C6" s="141"/>
      <c r="D6" s="94"/>
      <c r="E6" s="94"/>
      <c r="F6" s="95"/>
      <c r="G6" s="96" t="str">
        <f>IF(F6="","",VLOOKUP(F6,'Trips - Per Diem Calc'!$A$6:$D$13,2))</f>
        <v/>
      </c>
      <c r="H6" s="96" t="str">
        <f>IF(F6="","",VLOOKUP(F6,'Trips - Per Diem Calc'!$A$6:$D$13,3))</f>
        <v/>
      </c>
      <c r="I6" s="108" t="b">
        <v>0</v>
      </c>
      <c r="J6" s="108" t="b">
        <v>0</v>
      </c>
      <c r="K6" s="108" t="b">
        <v>0</v>
      </c>
      <c r="L6" s="108" t="b">
        <v>0</v>
      </c>
      <c r="M6" s="67">
        <f>'Trips - Per Diem Calc'!S8</f>
        <v>0</v>
      </c>
      <c r="N6" s="101"/>
      <c r="O6" s="78">
        <v>0.72499999999999998</v>
      </c>
      <c r="P6" s="73"/>
      <c r="Q6" s="69">
        <f>ROUND(O6*(ROUND(P6,0)),2)</f>
        <v>0</v>
      </c>
      <c r="R6" s="21"/>
      <c r="S6" s="103"/>
      <c r="T6" s="69">
        <f>SUBTOTAL(9,M6,N6,Q6,S6)</f>
        <v>0</v>
      </c>
    </row>
    <row r="7" spans="1:20" x14ac:dyDescent="0.25">
      <c r="A7" s="97"/>
      <c r="B7" s="142"/>
      <c r="C7" s="143"/>
      <c r="D7" s="98"/>
      <c r="E7" s="99"/>
      <c r="F7" s="95"/>
      <c r="G7" s="96" t="str">
        <f>IF(F7="","",VLOOKUP(F7,'Trips - Per Diem Calc'!$A$6:$D$13,2))</f>
        <v/>
      </c>
      <c r="H7" s="96" t="str">
        <f>IF(F7="","",VLOOKUP(F7,'Trips - Per Diem Calc'!$A$6:$D$13,3))</f>
        <v/>
      </c>
      <c r="I7" s="108" t="b">
        <v>0</v>
      </c>
      <c r="J7" s="108" t="b">
        <v>0</v>
      </c>
      <c r="K7" s="108" t="b">
        <v>0</v>
      </c>
      <c r="L7" s="108" t="b">
        <v>0</v>
      </c>
      <c r="M7" s="67">
        <f>'Trips - Per Diem Calc'!S9</f>
        <v>0</v>
      </c>
      <c r="N7" s="102"/>
      <c r="O7" s="78">
        <f>O6</f>
        <v>0.72499999999999998</v>
      </c>
      <c r="P7" s="73"/>
      <c r="Q7" s="69">
        <f>ROUND(O7*(ROUND(P7,0)),2)</f>
        <v>0</v>
      </c>
      <c r="R7" s="22"/>
      <c r="S7" s="104"/>
      <c r="T7" s="69">
        <f t="shared" ref="T7:T30" si="0">SUBTOTAL(9,M7,N7,Q7,S7)</f>
        <v>0</v>
      </c>
    </row>
    <row r="8" spans="1:20" x14ac:dyDescent="0.25">
      <c r="A8" s="100"/>
      <c r="B8" s="140"/>
      <c r="C8" s="141"/>
      <c r="D8" s="99"/>
      <c r="E8" s="99"/>
      <c r="F8" s="95"/>
      <c r="G8" s="96" t="str">
        <f>IF(F8="","",VLOOKUP(F8,'Trips - Per Diem Calc'!$A$6:$D$13,2))</f>
        <v/>
      </c>
      <c r="H8" s="96" t="str">
        <f>IF(F8="","",VLOOKUP(F8,'Trips - Per Diem Calc'!$A$6:$D$13,3))</f>
        <v/>
      </c>
      <c r="I8" s="108" t="b">
        <v>0</v>
      </c>
      <c r="J8" s="108" t="b">
        <v>0</v>
      </c>
      <c r="K8" s="108" t="b">
        <v>0</v>
      </c>
      <c r="L8" s="108" t="b">
        <v>0</v>
      </c>
      <c r="M8" s="67">
        <f>'Trips - Per Diem Calc'!S10</f>
        <v>0</v>
      </c>
      <c r="N8" s="102"/>
      <c r="O8" s="78">
        <f t="shared" ref="O8:O29" si="1">O7</f>
        <v>0.72499999999999998</v>
      </c>
      <c r="P8" s="73"/>
      <c r="Q8" s="69">
        <f t="shared" ref="Q8:Q30" si="2">ROUND(O8*(ROUND(P8,0)),2)</f>
        <v>0</v>
      </c>
      <c r="R8" s="22"/>
      <c r="S8" s="104"/>
      <c r="T8" s="69">
        <f t="shared" si="0"/>
        <v>0</v>
      </c>
    </row>
    <row r="9" spans="1:20" x14ac:dyDescent="0.25">
      <c r="A9" s="100"/>
      <c r="B9" s="140"/>
      <c r="C9" s="141"/>
      <c r="D9" s="99"/>
      <c r="E9" s="99"/>
      <c r="F9" s="95"/>
      <c r="G9" s="96" t="str">
        <f>IF(F9="","",VLOOKUP(F9,'Trips - Per Diem Calc'!$A$6:$D$13,2))</f>
        <v/>
      </c>
      <c r="H9" s="96" t="str">
        <f>IF(F9="","",VLOOKUP(F9,'Trips - Per Diem Calc'!$A$6:$D$13,3))</f>
        <v/>
      </c>
      <c r="I9" s="108" t="b">
        <v>0</v>
      </c>
      <c r="J9" s="108" t="b">
        <v>0</v>
      </c>
      <c r="K9" s="108" t="b">
        <v>0</v>
      </c>
      <c r="L9" s="108" t="b">
        <v>0</v>
      </c>
      <c r="M9" s="67">
        <f>'Trips - Per Diem Calc'!S11</f>
        <v>0</v>
      </c>
      <c r="N9" s="102"/>
      <c r="O9" s="78">
        <f t="shared" si="1"/>
        <v>0.72499999999999998</v>
      </c>
      <c r="P9" s="73"/>
      <c r="Q9" s="69">
        <f t="shared" si="2"/>
        <v>0</v>
      </c>
      <c r="R9" s="22"/>
      <c r="S9" s="104"/>
      <c r="T9" s="69">
        <f t="shared" si="0"/>
        <v>0</v>
      </c>
    </row>
    <row r="10" spans="1:20" x14ac:dyDescent="0.25">
      <c r="A10" s="100"/>
      <c r="B10" s="140"/>
      <c r="C10" s="141"/>
      <c r="D10" s="99"/>
      <c r="E10" s="99"/>
      <c r="F10" s="95"/>
      <c r="G10" s="96" t="str">
        <f>IF(F10="","",VLOOKUP(F10,'Trips - Per Diem Calc'!$A$6:$D$13,2))</f>
        <v/>
      </c>
      <c r="H10" s="96" t="str">
        <f>IF(F10="","",VLOOKUP(F10,'Trips - Per Diem Calc'!$A$6:$D$13,3))</f>
        <v/>
      </c>
      <c r="I10" s="108" t="b">
        <v>0</v>
      </c>
      <c r="J10" s="108" t="b">
        <v>0</v>
      </c>
      <c r="K10" s="108" t="b">
        <v>0</v>
      </c>
      <c r="L10" s="108" t="b">
        <v>0</v>
      </c>
      <c r="M10" s="67">
        <f>'Trips - Per Diem Calc'!S12</f>
        <v>0</v>
      </c>
      <c r="N10" s="102"/>
      <c r="O10" s="78">
        <f t="shared" si="1"/>
        <v>0.72499999999999998</v>
      </c>
      <c r="P10" s="73"/>
      <c r="Q10" s="69">
        <f t="shared" si="2"/>
        <v>0</v>
      </c>
      <c r="R10" s="22"/>
      <c r="S10" s="104"/>
      <c r="T10" s="69">
        <f t="shared" si="0"/>
        <v>0</v>
      </c>
    </row>
    <row r="11" spans="1:20" x14ac:dyDescent="0.25">
      <c r="A11" s="93"/>
      <c r="B11" s="140"/>
      <c r="C11" s="141"/>
      <c r="D11" s="94"/>
      <c r="E11" s="94"/>
      <c r="F11" s="95"/>
      <c r="G11" s="96" t="str">
        <f>IF(F11="","",VLOOKUP(F11,'Trips - Per Diem Calc'!$A$6:$D$13,2))</f>
        <v/>
      </c>
      <c r="H11" s="96" t="str">
        <f>IF(F11="","",VLOOKUP(F11,'Trips - Per Diem Calc'!$A$6:$D$13,3))</f>
        <v/>
      </c>
      <c r="I11" s="108" t="b">
        <v>0</v>
      </c>
      <c r="J11" s="108" t="b">
        <v>0</v>
      </c>
      <c r="K11" s="108" t="b">
        <v>0</v>
      </c>
      <c r="L11" s="108" t="b">
        <v>0</v>
      </c>
      <c r="M11" s="67">
        <f>'Trips - Per Diem Calc'!S13</f>
        <v>0</v>
      </c>
      <c r="N11" s="101"/>
      <c r="O11" s="78">
        <f t="shared" si="1"/>
        <v>0.72499999999999998</v>
      </c>
      <c r="P11" s="73"/>
      <c r="Q11" s="69">
        <f t="shared" si="2"/>
        <v>0</v>
      </c>
      <c r="R11" s="21"/>
      <c r="S11" s="103"/>
      <c r="T11" s="69">
        <f t="shared" si="0"/>
        <v>0</v>
      </c>
    </row>
    <row r="12" spans="1:20" x14ac:dyDescent="0.25">
      <c r="A12" s="100"/>
      <c r="B12" s="140"/>
      <c r="C12" s="141"/>
      <c r="D12" s="99"/>
      <c r="E12" s="99"/>
      <c r="F12" s="95"/>
      <c r="G12" s="96" t="str">
        <f>IF(F12="","",VLOOKUP(F12,'Trips - Per Diem Calc'!$A$6:$D$13,2))</f>
        <v/>
      </c>
      <c r="H12" s="96" t="str">
        <f>IF(F12="","",VLOOKUP(F12,'Trips - Per Diem Calc'!$A$6:$D$13,3))</f>
        <v/>
      </c>
      <c r="I12" s="108" t="b">
        <v>0</v>
      </c>
      <c r="J12" s="108" t="b">
        <v>0</v>
      </c>
      <c r="K12" s="108" t="b">
        <v>0</v>
      </c>
      <c r="L12" s="108" t="b">
        <v>0</v>
      </c>
      <c r="M12" s="67">
        <f>'Trips - Per Diem Calc'!S14</f>
        <v>0</v>
      </c>
      <c r="N12" s="102"/>
      <c r="O12" s="78">
        <f t="shared" si="1"/>
        <v>0.72499999999999998</v>
      </c>
      <c r="P12" s="73"/>
      <c r="Q12" s="69">
        <f t="shared" si="2"/>
        <v>0</v>
      </c>
      <c r="R12" s="22"/>
      <c r="S12" s="104"/>
      <c r="T12" s="69">
        <f t="shared" si="0"/>
        <v>0</v>
      </c>
    </row>
    <row r="13" spans="1:20" x14ac:dyDescent="0.25">
      <c r="A13" s="100"/>
      <c r="B13" s="140"/>
      <c r="C13" s="141"/>
      <c r="D13" s="99"/>
      <c r="E13" s="99"/>
      <c r="F13" s="95"/>
      <c r="G13" s="96" t="str">
        <f>IF(F13="","",VLOOKUP(F13,'Trips - Per Diem Calc'!$A$6:$D$13,2))</f>
        <v/>
      </c>
      <c r="H13" s="96" t="str">
        <f>IF(F13="","",VLOOKUP(F13,'Trips - Per Diem Calc'!$A$6:$D$13,3))</f>
        <v/>
      </c>
      <c r="I13" s="108" t="b">
        <v>0</v>
      </c>
      <c r="J13" s="108" t="b">
        <v>0</v>
      </c>
      <c r="K13" s="108" t="b">
        <v>0</v>
      </c>
      <c r="L13" s="108" t="b">
        <v>0</v>
      </c>
      <c r="M13" s="67">
        <f>'Trips - Per Diem Calc'!S15</f>
        <v>0</v>
      </c>
      <c r="N13" s="102"/>
      <c r="O13" s="78">
        <f t="shared" si="1"/>
        <v>0.72499999999999998</v>
      </c>
      <c r="P13" s="73"/>
      <c r="Q13" s="69">
        <f t="shared" si="2"/>
        <v>0</v>
      </c>
      <c r="R13" s="22"/>
      <c r="S13" s="104"/>
      <c r="T13" s="69">
        <f t="shared" si="0"/>
        <v>0</v>
      </c>
    </row>
    <row r="14" spans="1:20" x14ac:dyDescent="0.25">
      <c r="A14" s="100"/>
      <c r="B14" s="140"/>
      <c r="C14" s="141"/>
      <c r="D14" s="99"/>
      <c r="E14" s="99"/>
      <c r="F14" s="95"/>
      <c r="G14" s="96" t="str">
        <f>IF(F14="","",VLOOKUP(F14,'Trips - Per Diem Calc'!$A$6:$D$13,2))</f>
        <v/>
      </c>
      <c r="H14" s="96" t="str">
        <f>IF(F14="","",VLOOKUP(F14,'Trips - Per Diem Calc'!$A$6:$D$13,3))</f>
        <v/>
      </c>
      <c r="I14" s="108" t="b">
        <v>0</v>
      </c>
      <c r="J14" s="108" t="b">
        <v>0</v>
      </c>
      <c r="K14" s="108" t="b">
        <v>0</v>
      </c>
      <c r="L14" s="108" t="b">
        <v>0</v>
      </c>
      <c r="M14" s="67">
        <f>'Trips - Per Diem Calc'!S16</f>
        <v>0</v>
      </c>
      <c r="N14" s="102"/>
      <c r="O14" s="78">
        <f t="shared" si="1"/>
        <v>0.72499999999999998</v>
      </c>
      <c r="P14" s="73"/>
      <c r="Q14" s="69">
        <f t="shared" si="2"/>
        <v>0</v>
      </c>
      <c r="R14" s="22"/>
      <c r="S14" s="104"/>
      <c r="T14" s="69">
        <f t="shared" si="0"/>
        <v>0</v>
      </c>
    </row>
    <row r="15" spans="1:20" x14ac:dyDescent="0.25">
      <c r="A15" s="100"/>
      <c r="B15" s="140"/>
      <c r="C15" s="141"/>
      <c r="D15" s="99"/>
      <c r="E15" s="99"/>
      <c r="F15" s="95"/>
      <c r="G15" s="96" t="str">
        <f>IF(F15="","",VLOOKUP(F15,'Trips - Per Diem Calc'!$A$6:$D$13,2))</f>
        <v/>
      </c>
      <c r="H15" s="96" t="str">
        <f>IF(F15="","",VLOOKUP(F15,'Trips - Per Diem Calc'!$A$6:$D$13,3))</f>
        <v/>
      </c>
      <c r="I15" s="108" t="b">
        <v>0</v>
      </c>
      <c r="J15" s="108" t="b">
        <v>0</v>
      </c>
      <c r="K15" s="108" t="b">
        <v>0</v>
      </c>
      <c r="L15" s="108" t="b">
        <v>0</v>
      </c>
      <c r="M15" s="67">
        <f>'Trips - Per Diem Calc'!S17</f>
        <v>0</v>
      </c>
      <c r="N15" s="102"/>
      <c r="O15" s="78">
        <f t="shared" si="1"/>
        <v>0.72499999999999998</v>
      </c>
      <c r="P15" s="73"/>
      <c r="Q15" s="69">
        <f t="shared" si="2"/>
        <v>0</v>
      </c>
      <c r="R15" s="22"/>
      <c r="S15" s="104"/>
      <c r="T15" s="69">
        <f t="shared" si="0"/>
        <v>0</v>
      </c>
    </row>
    <row r="16" spans="1:20" x14ac:dyDescent="0.25">
      <c r="A16" s="93"/>
      <c r="B16" s="140"/>
      <c r="C16" s="141"/>
      <c r="D16" s="94"/>
      <c r="E16" s="94"/>
      <c r="F16" s="95"/>
      <c r="G16" s="96" t="str">
        <f>IF(F16="","",VLOOKUP(F16,'Trips - Per Diem Calc'!$A$6:$D$13,2))</f>
        <v/>
      </c>
      <c r="H16" s="96" t="str">
        <f>IF(F16="","",VLOOKUP(F16,'Trips - Per Diem Calc'!$A$6:$D$13,3))</f>
        <v/>
      </c>
      <c r="I16" s="108" t="b">
        <v>0</v>
      </c>
      <c r="J16" s="108" t="b">
        <v>0</v>
      </c>
      <c r="K16" s="108" t="b">
        <v>0</v>
      </c>
      <c r="L16" s="108" t="b">
        <v>0</v>
      </c>
      <c r="M16" s="67">
        <f>'Trips - Per Diem Calc'!S18</f>
        <v>0</v>
      </c>
      <c r="N16" s="101"/>
      <c r="O16" s="78">
        <f t="shared" si="1"/>
        <v>0.72499999999999998</v>
      </c>
      <c r="P16" s="73"/>
      <c r="Q16" s="69">
        <f t="shared" si="2"/>
        <v>0</v>
      </c>
      <c r="R16" s="21"/>
      <c r="S16" s="103"/>
      <c r="T16" s="69">
        <f t="shared" si="0"/>
        <v>0</v>
      </c>
    </row>
    <row r="17" spans="1:20" x14ac:dyDescent="0.25">
      <c r="A17" s="100"/>
      <c r="B17" s="140"/>
      <c r="C17" s="141"/>
      <c r="D17" s="99"/>
      <c r="E17" s="99"/>
      <c r="F17" s="95"/>
      <c r="G17" s="96" t="str">
        <f>IF(F17="","",VLOOKUP(F17,'Trips - Per Diem Calc'!$A$6:$D$13,2))</f>
        <v/>
      </c>
      <c r="H17" s="96" t="str">
        <f>IF(F17="","",VLOOKUP(F17,'Trips - Per Diem Calc'!$A$6:$D$13,3))</f>
        <v/>
      </c>
      <c r="I17" s="108" t="b">
        <v>0</v>
      </c>
      <c r="J17" s="108" t="b">
        <v>0</v>
      </c>
      <c r="K17" s="108" t="b">
        <v>0</v>
      </c>
      <c r="L17" s="108" t="b">
        <v>0</v>
      </c>
      <c r="M17" s="67">
        <f>'Trips - Per Diem Calc'!S19</f>
        <v>0</v>
      </c>
      <c r="N17" s="102"/>
      <c r="O17" s="78">
        <f t="shared" si="1"/>
        <v>0.72499999999999998</v>
      </c>
      <c r="P17" s="73"/>
      <c r="Q17" s="69">
        <f t="shared" si="2"/>
        <v>0</v>
      </c>
      <c r="R17" s="22"/>
      <c r="S17" s="104"/>
      <c r="T17" s="69">
        <f t="shared" si="0"/>
        <v>0</v>
      </c>
    </row>
    <row r="18" spans="1:20" x14ac:dyDescent="0.25">
      <c r="A18" s="100"/>
      <c r="B18" s="140"/>
      <c r="C18" s="141"/>
      <c r="D18" s="99"/>
      <c r="E18" s="99"/>
      <c r="F18" s="95"/>
      <c r="G18" s="96" t="str">
        <f>IF(F18="","",VLOOKUP(F18,'Trips - Per Diem Calc'!$A$6:$D$13,2))</f>
        <v/>
      </c>
      <c r="H18" s="96" t="str">
        <f>IF(F18="","",VLOOKUP(F18,'Trips - Per Diem Calc'!$A$6:$D$13,3))</f>
        <v/>
      </c>
      <c r="I18" s="108" t="b">
        <v>0</v>
      </c>
      <c r="J18" s="108" t="b">
        <v>0</v>
      </c>
      <c r="K18" s="108" t="b">
        <v>0</v>
      </c>
      <c r="L18" s="108" t="b">
        <v>0</v>
      </c>
      <c r="M18" s="67">
        <f>'Trips - Per Diem Calc'!S20</f>
        <v>0</v>
      </c>
      <c r="N18" s="102"/>
      <c r="O18" s="78">
        <f t="shared" si="1"/>
        <v>0.72499999999999998</v>
      </c>
      <c r="P18" s="73"/>
      <c r="Q18" s="69">
        <f t="shared" si="2"/>
        <v>0</v>
      </c>
      <c r="R18" s="22"/>
      <c r="S18" s="104"/>
      <c r="T18" s="69">
        <f t="shared" si="0"/>
        <v>0</v>
      </c>
    </row>
    <row r="19" spans="1:20" x14ac:dyDescent="0.25">
      <c r="A19" s="100"/>
      <c r="B19" s="140"/>
      <c r="C19" s="141"/>
      <c r="D19" s="99"/>
      <c r="E19" s="99"/>
      <c r="F19" s="95"/>
      <c r="G19" s="96" t="str">
        <f>IF(F19="","",VLOOKUP(F19,'Trips - Per Diem Calc'!$A$6:$D$13,2))</f>
        <v/>
      </c>
      <c r="H19" s="96" t="str">
        <f>IF(F19="","",VLOOKUP(F19,'Trips - Per Diem Calc'!$A$6:$D$13,3))</f>
        <v/>
      </c>
      <c r="I19" s="108" t="b">
        <v>0</v>
      </c>
      <c r="J19" s="108" t="b">
        <v>0</v>
      </c>
      <c r="K19" s="108" t="b">
        <v>0</v>
      </c>
      <c r="L19" s="108" t="b">
        <v>0</v>
      </c>
      <c r="M19" s="67">
        <f>'Trips - Per Diem Calc'!S21</f>
        <v>0</v>
      </c>
      <c r="N19" s="102"/>
      <c r="O19" s="78">
        <f t="shared" si="1"/>
        <v>0.72499999999999998</v>
      </c>
      <c r="P19" s="73"/>
      <c r="Q19" s="69">
        <f t="shared" si="2"/>
        <v>0</v>
      </c>
      <c r="R19" s="22"/>
      <c r="S19" s="104"/>
      <c r="T19" s="69">
        <f t="shared" si="0"/>
        <v>0</v>
      </c>
    </row>
    <row r="20" spans="1:20" x14ac:dyDescent="0.25">
      <c r="A20" s="100"/>
      <c r="B20" s="140"/>
      <c r="C20" s="141"/>
      <c r="D20" s="99"/>
      <c r="E20" s="99"/>
      <c r="F20" s="95"/>
      <c r="G20" s="96" t="str">
        <f>IF(F20="","",VLOOKUP(F20,'Trips - Per Diem Calc'!$A$6:$D$13,2))</f>
        <v/>
      </c>
      <c r="H20" s="96" t="str">
        <f>IF(F20="","",VLOOKUP(F20,'Trips - Per Diem Calc'!$A$6:$D$13,3))</f>
        <v/>
      </c>
      <c r="I20" s="108" t="b">
        <v>0</v>
      </c>
      <c r="J20" s="108" t="b">
        <v>0</v>
      </c>
      <c r="K20" s="108" t="b">
        <v>0</v>
      </c>
      <c r="L20" s="108" t="b">
        <v>0</v>
      </c>
      <c r="M20" s="67">
        <f>'Trips - Per Diem Calc'!S22</f>
        <v>0</v>
      </c>
      <c r="N20" s="102"/>
      <c r="O20" s="78">
        <f t="shared" si="1"/>
        <v>0.72499999999999998</v>
      </c>
      <c r="P20" s="73"/>
      <c r="Q20" s="69">
        <f t="shared" si="2"/>
        <v>0</v>
      </c>
      <c r="R20" s="22"/>
      <c r="S20" s="104"/>
      <c r="T20" s="69">
        <f t="shared" si="0"/>
        <v>0</v>
      </c>
    </row>
    <row r="21" spans="1:20" x14ac:dyDescent="0.25">
      <c r="A21" s="93"/>
      <c r="B21" s="140"/>
      <c r="C21" s="141"/>
      <c r="D21" s="94"/>
      <c r="E21" s="94"/>
      <c r="F21" s="95"/>
      <c r="G21" s="96" t="str">
        <f>IF(F21="","",VLOOKUP(F21,'Trips - Per Diem Calc'!$A$6:$D$13,2))</f>
        <v/>
      </c>
      <c r="H21" s="96" t="str">
        <f>IF(F21="","",VLOOKUP(F21,'Trips - Per Diem Calc'!$A$6:$D$13,3))</f>
        <v/>
      </c>
      <c r="I21" s="108" t="b">
        <v>0</v>
      </c>
      <c r="J21" s="108" t="b">
        <v>0</v>
      </c>
      <c r="K21" s="108" t="b">
        <v>0</v>
      </c>
      <c r="L21" s="108" t="b">
        <v>0</v>
      </c>
      <c r="M21" s="67">
        <f>'Trips - Per Diem Calc'!S23</f>
        <v>0</v>
      </c>
      <c r="N21" s="101"/>
      <c r="O21" s="78">
        <f t="shared" si="1"/>
        <v>0.72499999999999998</v>
      </c>
      <c r="P21" s="73"/>
      <c r="Q21" s="69">
        <f t="shared" si="2"/>
        <v>0</v>
      </c>
      <c r="R21" s="21"/>
      <c r="S21" s="103"/>
      <c r="T21" s="69">
        <f t="shared" si="0"/>
        <v>0</v>
      </c>
    </row>
    <row r="22" spans="1:20" x14ac:dyDescent="0.25">
      <c r="A22" s="100"/>
      <c r="B22" s="140"/>
      <c r="C22" s="141"/>
      <c r="D22" s="99"/>
      <c r="E22" s="99"/>
      <c r="F22" s="95"/>
      <c r="G22" s="96" t="str">
        <f>IF(F22="","",VLOOKUP(F22,'Trips - Per Diem Calc'!$A$6:$D$13,2))</f>
        <v/>
      </c>
      <c r="H22" s="96" t="str">
        <f>IF(F22="","",VLOOKUP(F22,'Trips - Per Diem Calc'!$A$6:$D$13,3))</f>
        <v/>
      </c>
      <c r="I22" s="108" t="b">
        <v>0</v>
      </c>
      <c r="J22" s="108" t="b">
        <v>0</v>
      </c>
      <c r="K22" s="108" t="b">
        <v>0</v>
      </c>
      <c r="L22" s="108" t="b">
        <v>0</v>
      </c>
      <c r="M22" s="67">
        <f>'Trips - Per Diem Calc'!S24</f>
        <v>0</v>
      </c>
      <c r="N22" s="102"/>
      <c r="O22" s="78">
        <f t="shared" si="1"/>
        <v>0.72499999999999998</v>
      </c>
      <c r="P22" s="73"/>
      <c r="Q22" s="69">
        <f t="shared" si="2"/>
        <v>0</v>
      </c>
      <c r="R22" s="22"/>
      <c r="S22" s="104"/>
      <c r="T22" s="69">
        <f t="shared" si="0"/>
        <v>0</v>
      </c>
    </row>
    <row r="23" spans="1:20" x14ac:dyDescent="0.25">
      <c r="A23" s="100"/>
      <c r="B23" s="140"/>
      <c r="C23" s="141"/>
      <c r="D23" s="99"/>
      <c r="E23" s="99"/>
      <c r="F23" s="95"/>
      <c r="G23" s="96" t="str">
        <f>IF(F23="","",VLOOKUP(F23,'Trips - Per Diem Calc'!$A$6:$D$13,2))</f>
        <v/>
      </c>
      <c r="H23" s="96" t="str">
        <f>IF(F23="","",VLOOKUP(F23,'Trips - Per Diem Calc'!$A$6:$D$13,3))</f>
        <v/>
      </c>
      <c r="I23" s="108" t="b">
        <v>0</v>
      </c>
      <c r="J23" s="108" t="b">
        <v>0</v>
      </c>
      <c r="K23" s="108" t="b">
        <v>0</v>
      </c>
      <c r="L23" s="108" t="b">
        <v>0</v>
      </c>
      <c r="M23" s="67">
        <f>'Trips - Per Diem Calc'!S25</f>
        <v>0</v>
      </c>
      <c r="N23" s="102"/>
      <c r="O23" s="78">
        <f t="shared" si="1"/>
        <v>0.72499999999999998</v>
      </c>
      <c r="P23" s="73"/>
      <c r="Q23" s="69">
        <f t="shared" si="2"/>
        <v>0</v>
      </c>
      <c r="R23" s="22"/>
      <c r="S23" s="104"/>
      <c r="T23" s="69">
        <f t="shared" si="0"/>
        <v>0</v>
      </c>
    </row>
    <row r="24" spans="1:20" x14ac:dyDescent="0.25">
      <c r="A24" s="100"/>
      <c r="B24" s="140"/>
      <c r="C24" s="141"/>
      <c r="D24" s="99"/>
      <c r="E24" s="99"/>
      <c r="F24" s="95"/>
      <c r="G24" s="96" t="str">
        <f>IF(F24="","",VLOOKUP(F24,'Trips - Per Diem Calc'!$A$6:$D$13,2))</f>
        <v/>
      </c>
      <c r="H24" s="96" t="str">
        <f>IF(F24="","",VLOOKUP(F24,'Trips - Per Diem Calc'!$A$6:$D$13,3))</f>
        <v/>
      </c>
      <c r="I24" s="108" t="b">
        <v>0</v>
      </c>
      <c r="J24" s="108" t="b">
        <v>0</v>
      </c>
      <c r="K24" s="108" t="b">
        <v>0</v>
      </c>
      <c r="L24" s="108" t="b">
        <v>0</v>
      </c>
      <c r="M24" s="67">
        <f>'Trips - Per Diem Calc'!S26</f>
        <v>0</v>
      </c>
      <c r="N24" s="102"/>
      <c r="O24" s="78">
        <f t="shared" si="1"/>
        <v>0.72499999999999998</v>
      </c>
      <c r="P24" s="73"/>
      <c r="Q24" s="69">
        <f t="shared" si="2"/>
        <v>0</v>
      </c>
      <c r="R24" s="22"/>
      <c r="S24" s="104"/>
      <c r="T24" s="69">
        <f t="shared" si="0"/>
        <v>0</v>
      </c>
    </row>
    <row r="25" spans="1:20" x14ac:dyDescent="0.25">
      <c r="A25" s="100"/>
      <c r="B25" s="140"/>
      <c r="C25" s="141"/>
      <c r="D25" s="99"/>
      <c r="E25" s="99"/>
      <c r="F25" s="95"/>
      <c r="G25" s="96" t="str">
        <f>IF(F25="","",VLOOKUP(F25,'Trips - Per Diem Calc'!$A$6:$D$13,2))</f>
        <v/>
      </c>
      <c r="H25" s="96" t="str">
        <f>IF(F25="","",VLOOKUP(F25,'Trips - Per Diem Calc'!$A$6:$D$13,3))</f>
        <v/>
      </c>
      <c r="I25" s="108" t="b">
        <v>0</v>
      </c>
      <c r="J25" s="108" t="b">
        <v>0</v>
      </c>
      <c r="K25" s="108" t="b">
        <v>0</v>
      </c>
      <c r="L25" s="108" t="b">
        <v>0</v>
      </c>
      <c r="M25" s="67">
        <f>'Trips - Per Diem Calc'!S27</f>
        <v>0</v>
      </c>
      <c r="N25" s="102"/>
      <c r="O25" s="78">
        <f t="shared" si="1"/>
        <v>0.72499999999999998</v>
      </c>
      <c r="P25" s="73"/>
      <c r="Q25" s="69">
        <f t="shared" si="2"/>
        <v>0</v>
      </c>
      <c r="R25" s="22"/>
      <c r="S25" s="104"/>
      <c r="T25" s="69">
        <f t="shared" si="0"/>
        <v>0</v>
      </c>
    </row>
    <row r="26" spans="1:20" x14ac:dyDescent="0.25">
      <c r="A26" s="100"/>
      <c r="B26" s="140"/>
      <c r="C26" s="141"/>
      <c r="D26" s="99"/>
      <c r="E26" s="99"/>
      <c r="F26" s="95"/>
      <c r="G26" s="96" t="str">
        <f>IF(F26="","",VLOOKUP(F26,'Trips - Per Diem Calc'!$A$6:$D$13,2))</f>
        <v/>
      </c>
      <c r="H26" s="96" t="str">
        <f>IF(F26="","",VLOOKUP(F26,'Trips - Per Diem Calc'!$A$6:$D$13,3))</f>
        <v/>
      </c>
      <c r="I26" s="108" t="b">
        <v>0</v>
      </c>
      <c r="J26" s="108" t="b">
        <v>0</v>
      </c>
      <c r="K26" s="108" t="b">
        <v>0</v>
      </c>
      <c r="L26" s="108" t="b">
        <v>0</v>
      </c>
      <c r="M26" s="67">
        <f>'Trips - Per Diem Calc'!S28</f>
        <v>0</v>
      </c>
      <c r="N26" s="102"/>
      <c r="O26" s="78">
        <f t="shared" si="1"/>
        <v>0.72499999999999998</v>
      </c>
      <c r="P26" s="73"/>
      <c r="Q26" s="69">
        <f t="shared" si="2"/>
        <v>0</v>
      </c>
      <c r="R26" s="22"/>
      <c r="S26" s="104"/>
      <c r="T26" s="69">
        <f t="shared" si="0"/>
        <v>0</v>
      </c>
    </row>
    <row r="27" spans="1:20" x14ac:dyDescent="0.25">
      <c r="A27" s="100"/>
      <c r="B27" s="140"/>
      <c r="C27" s="141"/>
      <c r="D27" s="99"/>
      <c r="E27" s="99"/>
      <c r="F27" s="95"/>
      <c r="G27" s="96" t="str">
        <f>IF(F27="","",VLOOKUP(F27,'Trips - Per Diem Calc'!$A$6:$D$13,2))</f>
        <v/>
      </c>
      <c r="H27" s="96" t="str">
        <f>IF(F27="","",VLOOKUP(F27,'Trips - Per Diem Calc'!$A$6:$D$13,3))</f>
        <v/>
      </c>
      <c r="I27" s="108" t="b">
        <v>0</v>
      </c>
      <c r="J27" s="108" t="b">
        <v>0</v>
      </c>
      <c r="K27" s="108" t="b">
        <v>0</v>
      </c>
      <c r="L27" s="108" t="b">
        <v>0</v>
      </c>
      <c r="M27" s="67">
        <f>'Trips - Per Diem Calc'!S29</f>
        <v>0</v>
      </c>
      <c r="N27" s="102"/>
      <c r="O27" s="78">
        <f t="shared" si="1"/>
        <v>0.72499999999999998</v>
      </c>
      <c r="P27" s="73"/>
      <c r="Q27" s="69">
        <f t="shared" si="2"/>
        <v>0</v>
      </c>
      <c r="R27" s="22"/>
      <c r="S27" s="104"/>
      <c r="T27" s="69">
        <f t="shared" si="0"/>
        <v>0</v>
      </c>
    </row>
    <row r="28" spans="1:20" x14ac:dyDescent="0.25">
      <c r="A28" s="100"/>
      <c r="B28" s="140"/>
      <c r="C28" s="141"/>
      <c r="D28" s="99"/>
      <c r="E28" s="99"/>
      <c r="F28" s="95"/>
      <c r="G28" s="96" t="str">
        <f>IF(F28="","",VLOOKUP(F28,'Trips - Per Diem Calc'!$A$6:$D$13,2))</f>
        <v/>
      </c>
      <c r="H28" s="96" t="str">
        <f>IF(F28="","",VLOOKUP(F28,'Trips - Per Diem Calc'!$A$6:$D$13,3))</f>
        <v/>
      </c>
      <c r="I28" s="108" t="b">
        <v>0</v>
      </c>
      <c r="J28" s="108" t="b">
        <v>0</v>
      </c>
      <c r="K28" s="108" t="b">
        <v>0</v>
      </c>
      <c r="L28" s="108" t="b">
        <v>0</v>
      </c>
      <c r="M28" s="67">
        <f>'Trips - Per Diem Calc'!S30</f>
        <v>0</v>
      </c>
      <c r="N28" s="102"/>
      <c r="O28" s="78">
        <f t="shared" si="1"/>
        <v>0.72499999999999998</v>
      </c>
      <c r="P28" s="73"/>
      <c r="Q28" s="69">
        <f t="shared" ref="Q28:Q29" si="3">ROUND(O28*(ROUND(P28,0)),2)</f>
        <v>0</v>
      </c>
      <c r="R28" s="22"/>
      <c r="S28" s="104"/>
      <c r="T28" s="69">
        <f t="shared" ref="T28:T29" si="4">SUBTOTAL(9,M28,N28,Q28,S28)</f>
        <v>0</v>
      </c>
    </row>
    <row r="29" spans="1:20" x14ac:dyDescent="0.25">
      <c r="A29" s="100"/>
      <c r="B29" s="140"/>
      <c r="C29" s="141"/>
      <c r="D29" s="99"/>
      <c r="E29" s="99"/>
      <c r="F29" s="95"/>
      <c r="G29" s="96" t="str">
        <f>IF(F29="","",VLOOKUP(F29,'Trips - Per Diem Calc'!$A$6:$D$13,2))</f>
        <v/>
      </c>
      <c r="H29" s="96" t="str">
        <f>IF(F29="","",VLOOKUP(F29,'Trips - Per Diem Calc'!$A$6:$D$13,3))</f>
        <v/>
      </c>
      <c r="I29" s="108" t="b">
        <v>0</v>
      </c>
      <c r="J29" s="108" t="b">
        <v>0</v>
      </c>
      <c r="K29" s="108" t="b">
        <v>0</v>
      </c>
      <c r="L29" s="108" t="b">
        <v>0</v>
      </c>
      <c r="M29" s="67">
        <f>'Trips - Per Diem Calc'!S31</f>
        <v>0</v>
      </c>
      <c r="N29" s="102"/>
      <c r="O29" s="78">
        <f t="shared" si="1"/>
        <v>0.72499999999999998</v>
      </c>
      <c r="P29" s="73"/>
      <c r="Q29" s="69">
        <f t="shared" si="3"/>
        <v>0</v>
      </c>
      <c r="R29" s="22"/>
      <c r="S29" s="104"/>
      <c r="T29" s="69">
        <f t="shared" si="4"/>
        <v>0</v>
      </c>
    </row>
    <row r="30" spans="1:20" x14ac:dyDescent="0.25">
      <c r="A30" s="100"/>
      <c r="B30" s="144"/>
      <c r="C30" s="145"/>
      <c r="D30" s="99"/>
      <c r="E30" s="99"/>
      <c r="F30" s="95"/>
      <c r="G30" s="96" t="str">
        <f>IF(F30="","",VLOOKUP(F30,'Trips - Per Diem Calc'!$A$6:$D$13,2))</f>
        <v/>
      </c>
      <c r="H30" s="96" t="str">
        <f>IF(F30="","",VLOOKUP(F30,'Trips - Per Diem Calc'!$A$6:$D$13,3))</f>
        <v/>
      </c>
      <c r="I30" s="108" t="b">
        <v>0</v>
      </c>
      <c r="J30" s="108" t="b">
        <v>0</v>
      </c>
      <c r="K30" s="108" t="b">
        <v>0</v>
      </c>
      <c r="L30" s="108" t="b">
        <v>0</v>
      </c>
      <c r="M30" s="67">
        <f>'Trips - Per Diem Calc'!S32</f>
        <v>0</v>
      </c>
      <c r="N30" s="102"/>
      <c r="O30" s="78">
        <f>O27</f>
        <v>0.72499999999999998</v>
      </c>
      <c r="P30" s="73"/>
      <c r="Q30" s="69">
        <f t="shared" si="2"/>
        <v>0</v>
      </c>
      <c r="R30" s="105"/>
      <c r="S30" s="104"/>
      <c r="T30" s="69">
        <f t="shared" si="0"/>
        <v>0</v>
      </c>
    </row>
    <row r="31" spans="1:20" x14ac:dyDescent="0.25">
      <c r="A31" s="149"/>
      <c r="B31" s="150"/>
      <c r="C31" s="150"/>
      <c r="D31" s="151"/>
      <c r="E31" s="70" t="s">
        <v>355</v>
      </c>
      <c r="F31" s="71"/>
      <c r="G31" s="71"/>
      <c r="H31" s="68"/>
      <c r="I31" s="68"/>
      <c r="J31" s="68"/>
      <c r="K31" s="68"/>
      <c r="L31" s="68"/>
      <c r="M31" s="68">
        <f>SUM(M6:M30)</f>
        <v>0</v>
      </c>
      <c r="N31" s="68">
        <f>SUM(N6:N30)</f>
        <v>0</v>
      </c>
      <c r="O31" s="68"/>
      <c r="P31" s="106">
        <f>SUM(P6:P30)</f>
        <v>0</v>
      </c>
      <c r="Q31" s="68">
        <f>SUM(Q6:Q30)</f>
        <v>0</v>
      </c>
      <c r="R31" s="68"/>
      <c r="S31" s="68">
        <f>SUM(S6:S30)</f>
        <v>0</v>
      </c>
      <c r="T31" s="68">
        <f>SUM(M31+N31+Q31+S31)</f>
        <v>0</v>
      </c>
    </row>
    <row r="32" spans="1:20" x14ac:dyDescent="0.25">
      <c r="A32" s="65" t="s">
        <v>354</v>
      </c>
      <c r="B32" s="146"/>
      <c r="C32" s="147"/>
      <c r="D32" s="147"/>
      <c r="E32" s="147"/>
      <c r="F32" s="147"/>
      <c r="G32" s="147"/>
      <c r="H32" s="147"/>
      <c r="I32" s="147"/>
      <c r="J32" s="147"/>
      <c r="K32" s="147"/>
      <c r="L32" s="147"/>
      <c r="M32" s="147"/>
      <c r="N32" s="148"/>
      <c r="O32" s="152" t="s">
        <v>357</v>
      </c>
      <c r="P32" s="161"/>
      <c r="Q32" s="153"/>
      <c r="R32" s="66" t="s">
        <v>358</v>
      </c>
      <c r="S32" s="152" t="s">
        <v>359</v>
      </c>
      <c r="T32" s="153"/>
    </row>
    <row r="33" spans="1:20" x14ac:dyDescent="0.25">
      <c r="A33" s="65" t="s">
        <v>356</v>
      </c>
      <c r="B33" s="154"/>
      <c r="C33" s="155"/>
      <c r="D33" s="155"/>
      <c r="E33" s="155"/>
      <c r="F33" s="155"/>
      <c r="G33" s="155"/>
      <c r="H33" s="155"/>
      <c r="I33" s="155"/>
      <c r="J33" s="155"/>
      <c r="K33" s="155"/>
      <c r="L33" s="155"/>
      <c r="M33" s="155"/>
      <c r="N33" s="155"/>
      <c r="O33" s="156"/>
      <c r="P33" s="157"/>
      <c r="Q33" s="158"/>
      <c r="R33" s="23"/>
      <c r="S33" s="159"/>
      <c r="T33" s="160"/>
    </row>
    <row r="34" spans="1:20" x14ac:dyDescent="0.25">
      <c r="A34" s="65" t="s">
        <v>360</v>
      </c>
      <c r="B34" s="154"/>
      <c r="C34" s="155"/>
      <c r="D34" s="155"/>
      <c r="E34" s="155"/>
      <c r="F34" s="155"/>
      <c r="G34" s="155"/>
      <c r="H34" s="155"/>
      <c r="I34" s="155"/>
      <c r="J34" s="155"/>
      <c r="K34" s="155"/>
      <c r="L34" s="155"/>
      <c r="M34" s="155"/>
      <c r="N34" s="155"/>
      <c r="O34" s="156"/>
      <c r="P34" s="157"/>
      <c r="Q34" s="158"/>
      <c r="R34" s="23"/>
      <c r="S34" s="159"/>
      <c r="T34" s="160"/>
    </row>
    <row r="35" spans="1:20" x14ac:dyDescent="0.25">
      <c r="A35" s="65" t="s">
        <v>361</v>
      </c>
      <c r="B35" s="154"/>
      <c r="C35" s="155"/>
      <c r="D35" s="155"/>
      <c r="E35" s="155"/>
      <c r="F35" s="155"/>
      <c r="G35" s="155"/>
      <c r="H35" s="155"/>
      <c r="I35" s="155"/>
      <c r="J35" s="155"/>
      <c r="K35" s="155"/>
      <c r="L35" s="155"/>
      <c r="M35" s="155"/>
      <c r="N35" s="162"/>
      <c r="O35" s="156"/>
      <c r="P35" s="157"/>
      <c r="Q35" s="158"/>
      <c r="R35" s="23"/>
      <c r="S35" s="159"/>
      <c r="T35" s="160"/>
    </row>
    <row r="36" spans="1:20" x14ac:dyDescent="0.25">
      <c r="A36" s="163"/>
      <c r="B36" s="164"/>
      <c r="C36" s="164"/>
      <c r="D36" s="164"/>
      <c r="E36" s="164"/>
      <c r="F36" s="164"/>
      <c r="G36" s="164"/>
      <c r="H36" s="164"/>
      <c r="I36" s="164"/>
      <c r="J36" s="164"/>
      <c r="K36" s="164"/>
      <c r="L36" s="164"/>
      <c r="M36" s="164"/>
      <c r="N36" s="165"/>
      <c r="O36" s="156"/>
      <c r="P36" s="157"/>
      <c r="Q36" s="158"/>
      <c r="R36" s="23"/>
      <c r="S36" s="159"/>
      <c r="T36" s="160"/>
    </row>
    <row r="37" spans="1:20" x14ac:dyDescent="0.25">
      <c r="A37" s="166"/>
      <c r="B37" s="167"/>
      <c r="C37" s="167"/>
      <c r="D37" s="167"/>
      <c r="E37" s="167"/>
      <c r="F37" s="167"/>
      <c r="G37" s="167"/>
      <c r="H37" s="167"/>
      <c r="I37" s="167"/>
      <c r="J37" s="167"/>
      <c r="K37" s="167"/>
      <c r="L37" s="167"/>
      <c r="M37" s="167"/>
      <c r="N37" s="168"/>
      <c r="O37" s="156"/>
      <c r="P37" s="157"/>
      <c r="Q37" s="158"/>
      <c r="R37" s="23"/>
      <c r="S37" s="159"/>
      <c r="T37" s="160"/>
    </row>
    <row r="38" spans="1:20" x14ac:dyDescent="0.25">
      <c r="A38" s="174" t="s">
        <v>362</v>
      </c>
      <c r="B38" s="175"/>
      <c r="C38" s="176"/>
      <c r="D38" s="174" t="s">
        <v>363</v>
      </c>
      <c r="E38" s="175"/>
      <c r="F38" s="176"/>
      <c r="G38" s="34"/>
      <c r="H38" s="177" t="s">
        <v>364</v>
      </c>
      <c r="I38" s="178"/>
      <c r="J38" s="178"/>
      <c r="K38" s="178"/>
      <c r="L38" s="178"/>
      <c r="M38" s="178"/>
      <c r="N38" s="179"/>
      <c r="O38" s="180"/>
      <c r="P38" s="181"/>
      <c r="Q38" s="181"/>
      <c r="R38" s="181"/>
      <c r="S38" s="181"/>
      <c r="T38" s="182"/>
    </row>
    <row r="39" spans="1:20" x14ac:dyDescent="0.25">
      <c r="A39" s="171"/>
      <c r="B39" s="172"/>
      <c r="C39" s="172"/>
      <c r="D39" s="171"/>
      <c r="E39" s="172"/>
      <c r="F39" s="173"/>
      <c r="G39" s="33"/>
      <c r="H39" s="183"/>
      <c r="I39" s="184"/>
      <c r="J39" s="184"/>
      <c r="K39" s="184"/>
      <c r="L39" s="184"/>
      <c r="M39" s="184"/>
      <c r="N39" s="185"/>
      <c r="O39" s="186" t="s">
        <v>488</v>
      </c>
      <c r="P39" s="187"/>
      <c r="Q39" s="187"/>
      <c r="R39" s="188"/>
      <c r="S39" s="174" t="s">
        <v>338</v>
      </c>
      <c r="T39" s="176"/>
    </row>
    <row r="40" spans="1:20" x14ac:dyDescent="0.25">
      <c r="A40" s="174" t="s">
        <v>481</v>
      </c>
      <c r="B40" s="175"/>
      <c r="C40" s="176"/>
      <c r="D40" s="174" t="s">
        <v>1</v>
      </c>
      <c r="E40" s="175"/>
      <c r="F40" s="176"/>
      <c r="G40" s="29"/>
      <c r="H40" s="38" t="s">
        <v>0</v>
      </c>
      <c r="I40" s="174" t="s">
        <v>365</v>
      </c>
      <c r="J40" s="175"/>
      <c r="K40" s="175"/>
      <c r="L40" s="175"/>
      <c r="M40" s="175"/>
      <c r="N40" s="176"/>
      <c r="O40" s="198"/>
      <c r="P40" s="198"/>
      <c r="Q40" s="198"/>
      <c r="R40" s="199"/>
      <c r="S40" s="169"/>
      <c r="T40" s="170"/>
    </row>
    <row r="41" spans="1:20" x14ac:dyDescent="0.25">
      <c r="A41" s="171"/>
      <c r="B41" s="172"/>
      <c r="C41" s="173"/>
      <c r="D41" s="171"/>
      <c r="E41" s="172"/>
      <c r="F41" s="173"/>
      <c r="G41" s="35"/>
      <c r="H41" s="109"/>
      <c r="I41" s="171"/>
      <c r="J41" s="172"/>
      <c r="K41" s="172"/>
      <c r="L41" s="172"/>
      <c r="M41" s="172"/>
      <c r="N41" s="173"/>
      <c r="O41" s="172"/>
      <c r="P41" s="172"/>
      <c r="Q41" s="172"/>
      <c r="R41" s="173"/>
      <c r="S41" s="169"/>
      <c r="T41" s="170"/>
    </row>
    <row r="42" spans="1:20" ht="20.45" customHeight="1" x14ac:dyDescent="0.25">
      <c r="A42" s="189" t="s">
        <v>366</v>
      </c>
      <c r="B42" s="190"/>
      <c r="C42" s="190"/>
      <c r="D42" s="190"/>
      <c r="E42" s="190"/>
      <c r="F42" s="190"/>
      <c r="G42" s="190"/>
      <c r="H42" s="190"/>
      <c r="I42" s="190"/>
      <c r="J42" s="190"/>
      <c r="K42" s="190"/>
      <c r="L42" s="190"/>
      <c r="M42" s="191"/>
      <c r="N42" s="72"/>
      <c r="O42" s="192" t="s">
        <v>485</v>
      </c>
      <c r="P42" s="193"/>
      <c r="Q42" s="193"/>
      <c r="R42" s="194"/>
      <c r="S42" s="30" t="s">
        <v>367</v>
      </c>
      <c r="T42" s="31"/>
    </row>
    <row r="43" spans="1:20" ht="20.25" customHeight="1" x14ac:dyDescent="0.25">
      <c r="A43" s="208" t="s">
        <v>368</v>
      </c>
      <c r="B43" s="209"/>
      <c r="C43" s="209"/>
      <c r="D43" s="209"/>
      <c r="E43" s="209"/>
      <c r="F43" s="210"/>
      <c r="G43" s="37"/>
      <c r="H43" s="211" t="s">
        <v>338</v>
      </c>
      <c r="I43" s="175"/>
      <c r="J43" s="175"/>
      <c r="K43" s="175"/>
      <c r="L43" s="175"/>
      <c r="M43" s="175"/>
      <c r="N43" s="176"/>
      <c r="O43" s="195"/>
      <c r="P43" s="196"/>
      <c r="Q43" s="196"/>
      <c r="R43" s="197"/>
      <c r="S43" s="174" t="s">
        <v>338</v>
      </c>
      <c r="T43" s="176"/>
    </row>
    <row r="44" spans="1:20" x14ac:dyDescent="0.25">
      <c r="A44" s="200"/>
      <c r="B44" s="201"/>
      <c r="C44" s="201"/>
      <c r="D44" s="201"/>
      <c r="E44" s="201"/>
      <c r="F44" s="202"/>
      <c r="G44" s="36"/>
      <c r="H44" s="203"/>
      <c r="I44" s="204"/>
      <c r="J44" s="204"/>
      <c r="K44" s="204"/>
      <c r="L44" s="204"/>
      <c r="M44" s="204"/>
      <c r="N44" s="205"/>
      <c r="O44" s="201"/>
      <c r="P44" s="201"/>
      <c r="Q44" s="201"/>
      <c r="R44" s="201"/>
      <c r="S44" s="206"/>
      <c r="T44" s="207"/>
    </row>
    <row r="45" spans="1:20" x14ac:dyDescent="0.25">
      <c r="A45" s="107" t="s">
        <v>490</v>
      </c>
    </row>
  </sheetData>
  <sheetProtection algorithmName="SHA-512" hashValue="O5cMSzdDRUhDRIYrBilJUx6CUksw/lAbIbFfJZxXHHl/Bhnn89pqqFoPuuqEzMFdg/Cy7Z2n4eYTXqHUs33G0w==" saltValue="CK6XIFoG9z66azbBQ4Frhg==" spinCount="100000" sheet="1" scenarios="1" formatRows="0"/>
  <dataConsolidate/>
  <mergeCells count="90">
    <mergeCell ref="A44:F44"/>
    <mergeCell ref="H44:N44"/>
    <mergeCell ref="O44:R44"/>
    <mergeCell ref="S44:T44"/>
    <mergeCell ref="A43:F43"/>
    <mergeCell ref="H43:N43"/>
    <mergeCell ref="S43:T43"/>
    <mergeCell ref="A42:M42"/>
    <mergeCell ref="O42:R43"/>
    <mergeCell ref="A40:C40"/>
    <mergeCell ref="D40:F40"/>
    <mergeCell ref="O40:R41"/>
    <mergeCell ref="S40:T41"/>
    <mergeCell ref="A41:C41"/>
    <mergeCell ref="D41:F41"/>
    <mergeCell ref="I40:N40"/>
    <mergeCell ref="A38:C38"/>
    <mergeCell ref="D38:F38"/>
    <mergeCell ref="H38:N38"/>
    <mergeCell ref="O38:T38"/>
    <mergeCell ref="A39:C39"/>
    <mergeCell ref="D39:F39"/>
    <mergeCell ref="H39:N39"/>
    <mergeCell ref="O39:R39"/>
    <mergeCell ref="S39:T39"/>
    <mergeCell ref="I41:N41"/>
    <mergeCell ref="A36:N37"/>
    <mergeCell ref="O36:Q36"/>
    <mergeCell ref="S36:T36"/>
    <mergeCell ref="O37:Q37"/>
    <mergeCell ref="S37:T37"/>
    <mergeCell ref="B34:N34"/>
    <mergeCell ref="O34:Q34"/>
    <mergeCell ref="S34:T34"/>
    <mergeCell ref="O32:Q32"/>
    <mergeCell ref="B35:N35"/>
    <mergeCell ref="O35:Q35"/>
    <mergeCell ref="S35:T35"/>
    <mergeCell ref="B30:C30"/>
    <mergeCell ref="B32:N32"/>
    <mergeCell ref="A31:D31"/>
    <mergeCell ref="S32:T32"/>
    <mergeCell ref="B33:N33"/>
    <mergeCell ref="O33:Q33"/>
    <mergeCell ref="S33:T33"/>
    <mergeCell ref="B18:C18"/>
    <mergeCell ref="B19:C19"/>
    <mergeCell ref="B20:C20"/>
    <mergeCell ref="B21:C21"/>
    <mergeCell ref="B22:C22"/>
    <mergeCell ref="B29:C29"/>
    <mergeCell ref="B28:C28"/>
    <mergeCell ref="B27:C27"/>
    <mergeCell ref="B23:C23"/>
    <mergeCell ref="B24:C24"/>
    <mergeCell ref="B25:C25"/>
    <mergeCell ref="B26:C26"/>
    <mergeCell ref="B17:C17"/>
    <mergeCell ref="B6:C6"/>
    <mergeCell ref="B7:C7"/>
    <mergeCell ref="B8:C8"/>
    <mergeCell ref="B9:C9"/>
    <mergeCell ref="B10:C10"/>
    <mergeCell ref="B11:C11"/>
    <mergeCell ref="B12:C12"/>
    <mergeCell ref="B13:C13"/>
    <mergeCell ref="B14:C14"/>
    <mergeCell ref="B15:C15"/>
    <mergeCell ref="B16:C16"/>
    <mergeCell ref="B3:C3"/>
    <mergeCell ref="D3:E3"/>
    <mergeCell ref="F3:H3"/>
    <mergeCell ref="O3:Q3"/>
    <mergeCell ref="R3:S3"/>
    <mergeCell ref="I3:M3"/>
    <mergeCell ref="B4:C4"/>
    <mergeCell ref="N4:N5"/>
    <mergeCell ref="P4:P5"/>
    <mergeCell ref="B5:C5"/>
    <mergeCell ref="J4:L4"/>
    <mergeCell ref="I4:I5"/>
    <mergeCell ref="F4:F5"/>
    <mergeCell ref="G4:G5"/>
    <mergeCell ref="H4:H5"/>
    <mergeCell ref="A1:B1"/>
    <mergeCell ref="D1:Q1"/>
    <mergeCell ref="S1:T1"/>
    <mergeCell ref="A2:B2"/>
    <mergeCell ref="D2:Q2"/>
    <mergeCell ref="S2:T2"/>
  </mergeCells>
  <dataValidations count="1">
    <dataValidation type="custom" allowBlank="1" showInputMessage="1" showErrorMessage="1" sqref="G6:M30" xr:uid="{00000000-0002-0000-0000-000001000000}">
      <formula1>ERD_State</formula1>
    </dataValidation>
  </dataValidations>
  <pageMargins left="0.25" right="0.25" top="0.75" bottom="0.75" header="0.3" footer="0.3"/>
  <pageSetup scale="58"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'Trips - Per Diem Calc'!$A$6:$A$13</xm:f>
          </x14:formula1>
          <xm:sqref>F6:F30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32"/>
  <sheetViews>
    <sheetView showGridLines="0" workbookViewId="0">
      <selection activeCell="V8" sqref="V8"/>
    </sheetView>
  </sheetViews>
  <sheetFormatPr defaultColWidth="8.85546875" defaultRowHeight="15" x14ac:dyDescent="0.25"/>
  <cols>
    <col min="1" max="1" width="37" style="39" bestFit="1" customWidth="1"/>
    <col min="2" max="2" width="14.42578125" style="39" customWidth="1"/>
    <col min="3" max="3" width="30.28515625" style="39" customWidth="1"/>
    <col min="4" max="4" width="10.140625" style="39" bestFit="1" customWidth="1"/>
    <col min="5" max="5" width="10.140625" style="39" customWidth="1"/>
    <col min="6" max="6" width="9.7109375" style="39" customWidth="1"/>
    <col min="7" max="7" width="9.85546875" style="39" customWidth="1"/>
    <col min="8" max="8" width="5.7109375" style="39" customWidth="1"/>
    <col min="9" max="9" width="7.85546875" style="39" hidden="1" customWidth="1"/>
    <col min="10" max="10" width="11.140625" style="39" hidden="1" customWidth="1"/>
    <col min="11" max="11" width="14.5703125" style="39" hidden="1" customWidth="1"/>
    <col min="12" max="15" width="6.5703125" style="39" hidden="1" customWidth="1"/>
    <col min="16" max="18" width="3.5703125" style="39" hidden="1" customWidth="1"/>
    <col min="19" max="19" width="9.85546875" style="39" hidden="1" customWidth="1"/>
    <col min="20" max="20" width="12.140625" style="39" hidden="1" customWidth="1"/>
    <col min="21" max="21" width="14.42578125" style="39" customWidth="1"/>
    <col min="22" max="23" width="8.85546875" style="39" customWidth="1"/>
    <col min="24" max="16384" width="8.85546875" style="39"/>
  </cols>
  <sheetData>
    <row r="1" spans="1:20" x14ac:dyDescent="0.25">
      <c r="A1" s="75" t="s">
        <v>483</v>
      </c>
      <c r="B1" s="76"/>
      <c r="C1" s="77"/>
    </row>
    <row r="2" spans="1:20" ht="14.25" x14ac:dyDescent="0.25">
      <c r="A2" s="215" t="s">
        <v>482</v>
      </c>
      <c r="B2" s="215"/>
      <c r="C2" s="215"/>
      <c r="D2" s="215"/>
      <c r="E2" s="215"/>
      <c r="F2" s="215"/>
    </row>
    <row r="4" spans="1:20" x14ac:dyDescent="0.25">
      <c r="B4" s="216" t="s">
        <v>450</v>
      </c>
      <c r="C4" s="217"/>
      <c r="D4" s="217"/>
      <c r="E4" s="217"/>
      <c r="F4" s="218"/>
      <c r="G4" s="79"/>
    </row>
    <row r="5" spans="1:20" x14ac:dyDescent="0.25">
      <c r="B5" s="40" t="s">
        <v>323</v>
      </c>
      <c r="C5" s="40" t="s">
        <v>369</v>
      </c>
      <c r="D5" s="40" t="s">
        <v>375</v>
      </c>
      <c r="E5" s="40" t="s">
        <v>376</v>
      </c>
      <c r="F5" s="40" t="s">
        <v>377</v>
      </c>
      <c r="G5" s="40" t="s">
        <v>456</v>
      </c>
      <c r="I5" s="41" t="s">
        <v>407</v>
      </c>
      <c r="J5" s="42">
        <v>0.7</v>
      </c>
      <c r="K5" s="41"/>
      <c r="L5" s="41"/>
      <c r="M5" s="41"/>
      <c r="N5" s="41"/>
      <c r="O5" s="41"/>
      <c r="P5" s="41"/>
      <c r="Q5" s="41"/>
      <c r="R5" s="41"/>
      <c r="S5" s="41"/>
      <c r="T5" s="41"/>
    </row>
    <row r="6" spans="1:20" x14ac:dyDescent="0.25">
      <c r="A6" s="43" t="s">
        <v>370</v>
      </c>
      <c r="B6" s="28"/>
      <c r="C6" s="28"/>
      <c r="D6" s="44" t="e">
        <f ca="1">Per_Diem1</f>
        <v>#N/A</v>
      </c>
      <c r="E6" s="44" t="e">
        <f ca="1">Per_Diem2</f>
        <v>#N/A</v>
      </c>
      <c r="F6" s="44" t="e">
        <f ca="1">Per_Diem3</f>
        <v>#N/A</v>
      </c>
      <c r="G6" s="44">
        <v>5</v>
      </c>
      <c r="I6" s="41"/>
      <c r="J6" s="41"/>
      <c r="K6" s="41"/>
      <c r="L6" s="219" t="s">
        <v>410</v>
      </c>
      <c r="M6" s="219"/>
      <c r="N6" s="219"/>
      <c r="O6" s="45"/>
      <c r="P6" s="41"/>
      <c r="Q6" s="41"/>
      <c r="R6" s="41"/>
      <c r="S6" s="41"/>
      <c r="T6" s="41"/>
    </row>
    <row r="7" spans="1:20" x14ac:dyDescent="0.25">
      <c r="A7" s="43" t="s">
        <v>371</v>
      </c>
      <c r="B7" s="28"/>
      <c r="C7" s="28"/>
      <c r="D7" s="44" t="e">
        <f ca="1">Per_Diem4</f>
        <v>#N/A</v>
      </c>
      <c r="E7" s="44" t="e">
        <f ca="1">Per_Diem5</f>
        <v>#N/A</v>
      </c>
      <c r="F7" s="44" t="e">
        <f ca="1">Per_Diem6</f>
        <v>#N/A</v>
      </c>
      <c r="G7" s="44">
        <v>5</v>
      </c>
      <c r="I7" s="41"/>
      <c r="J7" s="46" t="s">
        <v>489</v>
      </c>
      <c r="K7" s="45" t="s">
        <v>408</v>
      </c>
      <c r="L7" s="45" t="s">
        <v>409</v>
      </c>
      <c r="M7" s="45" t="s">
        <v>376</v>
      </c>
      <c r="N7" s="45" t="s">
        <v>377</v>
      </c>
      <c r="O7" s="45" t="s">
        <v>428</v>
      </c>
      <c r="P7" s="45" t="s">
        <v>381</v>
      </c>
      <c r="Q7" s="45" t="s">
        <v>382</v>
      </c>
      <c r="R7" s="45" t="s">
        <v>383</v>
      </c>
      <c r="S7" s="45" t="s">
        <v>402</v>
      </c>
      <c r="T7" s="41"/>
    </row>
    <row r="8" spans="1:20" x14ac:dyDescent="0.25">
      <c r="A8" s="43" t="s">
        <v>372</v>
      </c>
      <c r="B8" s="28"/>
      <c r="C8" s="28"/>
      <c r="D8" s="44" t="e">
        <f ca="1">Per_Diem7</f>
        <v>#N/A</v>
      </c>
      <c r="E8" s="44" t="e">
        <f ca="1">Per_Diem8</f>
        <v>#N/A</v>
      </c>
      <c r="F8" s="44" t="e">
        <f ca="1">Per_Diem9</f>
        <v>#N/A</v>
      </c>
      <c r="G8" s="44">
        <v>5</v>
      </c>
      <c r="I8" s="41"/>
      <c r="J8" s="41" t="s">
        <v>401</v>
      </c>
      <c r="K8" s="92">
        <f>IF(Details!I6=TRUE, 0.75,1)</f>
        <v>1</v>
      </c>
      <c r="L8" s="45" t="str">
        <f>IF(Details!F6="","",VLOOKUP(Details!F6,'Trips - Per Diem Calc'!$A$6:$G$13,4))</f>
        <v/>
      </c>
      <c r="M8" s="45" t="str">
        <f>IF(Details!F6="","",VLOOKUP(Details!F6,'Trips - Per Diem Calc'!$A$6:$G$13,5))</f>
        <v/>
      </c>
      <c r="N8" s="45" t="str">
        <f>IF(Details!F6="","",VLOOKUP(Details!F6,'Trips - Per Diem Calc'!$A$6:$G$13,6))</f>
        <v/>
      </c>
      <c r="O8" s="45" t="str">
        <f>IF(Details!F6="","",VLOOKUP(Details!F6,'Trips - Per Diem Calc'!$A$6:$G$13,7))</f>
        <v/>
      </c>
      <c r="P8" s="45">
        <f>IF(Details!J6=TRUE,L8,0)</f>
        <v>0</v>
      </c>
      <c r="Q8" s="45">
        <f>IF(Details!K6=TRUE,M8,0)</f>
        <v>0</v>
      </c>
      <c r="R8" s="45">
        <f>IF(Details!L6=TRUE,N8,0)</f>
        <v>0</v>
      </c>
      <c r="S8" s="74">
        <f>ROUND(((SUM(O8:R8))*$J$5*K8),2)</f>
        <v>0</v>
      </c>
      <c r="T8" s="41"/>
    </row>
    <row r="9" spans="1:20" x14ac:dyDescent="0.25">
      <c r="A9" s="43" t="s">
        <v>373</v>
      </c>
      <c r="B9" s="28"/>
      <c r="C9" s="28"/>
      <c r="D9" s="44" t="e">
        <f ca="1">Per_Diem10</f>
        <v>#N/A</v>
      </c>
      <c r="E9" s="44" t="e">
        <f ca="1">Per_Diem11</f>
        <v>#N/A</v>
      </c>
      <c r="F9" s="44" t="e">
        <f ca="1">Per_Diem12</f>
        <v>#N/A</v>
      </c>
      <c r="G9" s="44">
        <v>5</v>
      </c>
      <c r="I9" s="41"/>
      <c r="J9" s="41" t="s">
        <v>403</v>
      </c>
      <c r="K9" s="92">
        <f>IF(Details!I7=TRUE, 0.75,1)</f>
        <v>1</v>
      </c>
      <c r="L9" s="45" t="str">
        <f>IF(Details!F7="","",VLOOKUP(Details!F7,'Trips - Per Diem Calc'!$A$6:$G$13,4))</f>
        <v/>
      </c>
      <c r="M9" s="45" t="str">
        <f>IF(Details!F7="","",VLOOKUP(Details!F7,'Trips - Per Diem Calc'!$A$6:$G$13,5))</f>
        <v/>
      </c>
      <c r="N9" s="45" t="str">
        <f>IF(Details!F7="","",VLOOKUP(Details!F7,'Trips - Per Diem Calc'!$A$6:$G$13,6))</f>
        <v/>
      </c>
      <c r="O9" s="45" t="str">
        <f>IF(Details!F7="","",VLOOKUP(Details!F7,'Trips - Per Diem Calc'!$A$6:$G$13,7))</f>
        <v/>
      </c>
      <c r="P9" s="45">
        <f>IF(Details!J7=TRUE,L9,0)</f>
        <v>0</v>
      </c>
      <c r="Q9" s="45">
        <f>IF(Details!K7=TRUE,M9,0)</f>
        <v>0</v>
      </c>
      <c r="R9" s="45">
        <f>IF(Details!L7=TRUE,N9,0)</f>
        <v>0</v>
      </c>
      <c r="S9" s="74">
        <f t="shared" ref="S9:S17" si="0">ROUND(((SUM(O9:R9))*$J$5*K9),2)</f>
        <v>0</v>
      </c>
      <c r="T9" s="41"/>
    </row>
    <row r="10" spans="1:20" x14ac:dyDescent="0.25">
      <c r="A10" s="43" t="s">
        <v>462</v>
      </c>
      <c r="B10" s="47">
        <f t="shared" ref="B10:C13" si="1">B19</f>
        <v>0</v>
      </c>
      <c r="C10" s="47">
        <f t="shared" si="1"/>
        <v>0</v>
      </c>
      <c r="D10" s="44">
        <f>Per_Diem13</f>
        <v>0</v>
      </c>
      <c r="E10" s="44">
        <f>Per_Diem14</f>
        <v>0</v>
      </c>
      <c r="F10" s="44">
        <f>Per_Diem15</f>
        <v>0</v>
      </c>
      <c r="G10" s="44">
        <f>Per_Diem16</f>
        <v>0</v>
      </c>
      <c r="I10" s="41"/>
      <c r="J10" s="41" t="s">
        <v>404</v>
      </c>
      <c r="K10" s="92">
        <f>IF(Details!I8=TRUE, 0.75,1)</f>
        <v>1</v>
      </c>
      <c r="L10" s="45" t="str">
        <f>IF(Details!F8="","",VLOOKUP(Details!F8,'Trips - Per Diem Calc'!$A$6:$G$13,4))</f>
        <v/>
      </c>
      <c r="M10" s="45" t="str">
        <f>IF(Details!F8="","",VLOOKUP(Details!F8,'Trips - Per Diem Calc'!$A$6:$G$13,5))</f>
        <v/>
      </c>
      <c r="N10" s="45" t="str">
        <f>IF(Details!F8="","",VLOOKUP(Details!F8,'Trips - Per Diem Calc'!$A$6:$G$13,6))</f>
        <v/>
      </c>
      <c r="O10" s="45" t="str">
        <f>IF(Details!F8="","",VLOOKUP(Details!F8,'Trips - Per Diem Calc'!$A$6:$G$13,7))</f>
        <v/>
      </c>
      <c r="P10" s="45">
        <f>IF(Details!J8=TRUE,L10,0)</f>
        <v>0</v>
      </c>
      <c r="Q10" s="45">
        <f>IF(Details!K8=TRUE,M10,0)</f>
        <v>0</v>
      </c>
      <c r="R10" s="45">
        <f>IF(Details!L8=TRUE,N10,0)</f>
        <v>0</v>
      </c>
      <c r="S10" s="74">
        <f t="shared" si="0"/>
        <v>0</v>
      </c>
      <c r="T10" s="41"/>
    </row>
    <row r="11" spans="1:20" x14ac:dyDescent="0.25">
      <c r="A11" s="43" t="s">
        <v>463</v>
      </c>
      <c r="B11" s="47">
        <f t="shared" si="1"/>
        <v>0</v>
      </c>
      <c r="C11" s="47">
        <f t="shared" si="1"/>
        <v>0</v>
      </c>
      <c r="D11" s="44">
        <f>Per_Diem17</f>
        <v>0</v>
      </c>
      <c r="E11" s="44">
        <f>Per_Diem18</f>
        <v>0</v>
      </c>
      <c r="F11" s="44">
        <f>Per_Diem19</f>
        <v>0</v>
      </c>
      <c r="G11" s="44">
        <f>Per_Diem20</f>
        <v>0</v>
      </c>
      <c r="I11" s="41"/>
      <c r="J11" s="41" t="s">
        <v>405</v>
      </c>
      <c r="K11" s="92">
        <f>IF(Details!I9=TRUE, 0.75,1)</f>
        <v>1</v>
      </c>
      <c r="L11" s="45" t="str">
        <f>IF(Details!F9="","",VLOOKUP(Details!F9,'Trips - Per Diem Calc'!$A$6:$G$13,4))</f>
        <v/>
      </c>
      <c r="M11" s="45" t="str">
        <f>IF(Details!F9="","",VLOOKUP(Details!F9,'Trips - Per Diem Calc'!$A$6:$G$13,5))</f>
        <v/>
      </c>
      <c r="N11" s="45" t="str">
        <f>IF(Details!F9="","",VLOOKUP(Details!F9,'Trips - Per Diem Calc'!$A$6:$G$13,6))</f>
        <v/>
      </c>
      <c r="O11" s="45" t="str">
        <f>IF(Details!F9="","",VLOOKUP(Details!F9,'Trips - Per Diem Calc'!$A$6:$G$13,7))</f>
        <v/>
      </c>
      <c r="P11" s="45">
        <f>IF(Details!J9=TRUE,L11,0)</f>
        <v>0</v>
      </c>
      <c r="Q11" s="45">
        <f>IF(Details!K9=TRUE,M11,0)</f>
        <v>0</v>
      </c>
      <c r="R11" s="45">
        <f>IF(Details!L9=TRUE,N11,0)</f>
        <v>0</v>
      </c>
      <c r="S11" s="74">
        <f t="shared" si="0"/>
        <v>0</v>
      </c>
      <c r="T11" s="41"/>
    </row>
    <row r="12" spans="1:20" x14ac:dyDescent="0.25">
      <c r="A12" s="43" t="s">
        <v>464</v>
      </c>
      <c r="B12" s="47">
        <f t="shared" si="1"/>
        <v>0</v>
      </c>
      <c r="C12" s="47">
        <f t="shared" si="1"/>
        <v>0</v>
      </c>
      <c r="D12" s="44">
        <f>Per_Diem21</f>
        <v>0</v>
      </c>
      <c r="E12" s="44">
        <f>Per_DIem22</f>
        <v>0</v>
      </c>
      <c r="F12" s="44">
        <f>Per_Diem23</f>
        <v>0</v>
      </c>
      <c r="G12" s="44">
        <f>Per_Diem24</f>
        <v>0</v>
      </c>
      <c r="I12" s="41"/>
      <c r="J12" s="41" t="s">
        <v>406</v>
      </c>
      <c r="K12" s="92">
        <f>IF(Details!I10=TRUE, 0.75,1)</f>
        <v>1</v>
      </c>
      <c r="L12" s="45" t="str">
        <f>IF(Details!F10="","",VLOOKUP(Details!F10,'Trips - Per Diem Calc'!$A$6:$G$13,4))</f>
        <v/>
      </c>
      <c r="M12" s="45" t="str">
        <f>IF(Details!F10="","",VLOOKUP(Details!F10,'Trips - Per Diem Calc'!$A$6:$G$13,5))</f>
        <v/>
      </c>
      <c r="N12" s="45" t="str">
        <f>IF(Details!F10="","",VLOOKUP(Details!F10,'Trips - Per Diem Calc'!$A$6:$G$13,6))</f>
        <v/>
      </c>
      <c r="O12" s="45" t="str">
        <f>IF(Details!F10="","",VLOOKUP(Details!F10,'Trips - Per Diem Calc'!$A$6:$G$13,7))</f>
        <v/>
      </c>
      <c r="P12" s="45">
        <f>IF(Details!J10=TRUE,L12,0)</f>
        <v>0</v>
      </c>
      <c r="Q12" s="45">
        <f>IF(Details!K10=TRUE,M12,0)</f>
        <v>0</v>
      </c>
      <c r="R12" s="45">
        <f>IF(Details!L10=TRUE,N12,0)</f>
        <v>0</v>
      </c>
      <c r="S12" s="74">
        <f t="shared" si="0"/>
        <v>0</v>
      </c>
      <c r="T12" s="41"/>
    </row>
    <row r="13" spans="1:20" x14ac:dyDescent="0.25">
      <c r="A13" s="43" t="s">
        <v>465</v>
      </c>
      <c r="B13" s="47">
        <f t="shared" si="1"/>
        <v>0</v>
      </c>
      <c r="C13" s="47">
        <f t="shared" si="1"/>
        <v>0</v>
      </c>
      <c r="D13" s="44">
        <f>Per_Diem25</f>
        <v>0</v>
      </c>
      <c r="E13" s="44">
        <f>Per_Diem26</f>
        <v>0</v>
      </c>
      <c r="F13" s="44">
        <f>Per_Diem27</f>
        <v>0</v>
      </c>
      <c r="G13" s="44">
        <f>Per_Diem28</f>
        <v>0</v>
      </c>
      <c r="I13" s="41"/>
      <c r="J13" s="41" t="s">
        <v>411</v>
      </c>
      <c r="K13" s="92">
        <f>IF(Details!I11=TRUE, 0.75,1)</f>
        <v>1</v>
      </c>
      <c r="L13" s="45" t="str">
        <f>IF(Details!F11="","",VLOOKUP(Details!F11,'Trips - Per Diem Calc'!$A$6:$G$13,4))</f>
        <v/>
      </c>
      <c r="M13" s="45" t="str">
        <f>IF(Details!F11="","",VLOOKUP(Details!F11,'Trips - Per Diem Calc'!$A$6:$G$13,5))</f>
        <v/>
      </c>
      <c r="N13" s="45" t="str">
        <f>IF(Details!F11="","",VLOOKUP(Details!F11,'Trips - Per Diem Calc'!$A$6:$G$13,6))</f>
        <v/>
      </c>
      <c r="O13" s="45" t="str">
        <f>IF(Details!F11="","",VLOOKUP(Details!F11,'Trips - Per Diem Calc'!$A$6:$G$13,7))</f>
        <v/>
      </c>
      <c r="P13" s="45">
        <f>IF(Details!J11=TRUE,L13,0)</f>
        <v>0</v>
      </c>
      <c r="Q13" s="45">
        <f>IF(Details!K11=TRUE,M13,0)</f>
        <v>0</v>
      </c>
      <c r="R13" s="45">
        <f>IF(Details!L11=TRUE,N13,0)</f>
        <v>0</v>
      </c>
      <c r="S13" s="74">
        <f t="shared" si="0"/>
        <v>0</v>
      </c>
      <c r="T13" s="41"/>
    </row>
    <row r="14" spans="1:20" x14ac:dyDescent="0.25">
      <c r="I14" s="41"/>
      <c r="J14" s="41" t="s">
        <v>412</v>
      </c>
      <c r="K14" s="92">
        <f>IF(Details!I12=TRUE, 0.75,1)</f>
        <v>1</v>
      </c>
      <c r="L14" s="45" t="str">
        <f>IF(Details!F12="","",VLOOKUP(Details!F12,'Trips - Per Diem Calc'!$A$6:$G$13,4))</f>
        <v/>
      </c>
      <c r="M14" s="45" t="str">
        <f>IF(Details!F12="","",VLOOKUP(Details!F12,'Trips - Per Diem Calc'!$A$6:$G$13,5))</f>
        <v/>
      </c>
      <c r="N14" s="45" t="str">
        <f>IF(Details!F12="","",VLOOKUP(Details!F12,'Trips - Per Diem Calc'!$A$6:$G$13,6))</f>
        <v/>
      </c>
      <c r="O14" s="45" t="str">
        <f>IF(Details!F12="","",VLOOKUP(Details!F12,'Trips - Per Diem Calc'!$A$6:$G$13,7))</f>
        <v/>
      </c>
      <c r="P14" s="45">
        <f>IF(Details!J12=TRUE,L14,0)</f>
        <v>0</v>
      </c>
      <c r="Q14" s="45">
        <f>IF(Details!K12=TRUE,M14,0)</f>
        <v>0</v>
      </c>
      <c r="R14" s="45">
        <f>IF(Details!L12=TRUE,N14,0)</f>
        <v>0</v>
      </c>
      <c r="S14" s="74">
        <f t="shared" si="0"/>
        <v>0</v>
      </c>
      <c r="T14" s="41"/>
    </row>
    <row r="15" spans="1:20" x14ac:dyDescent="0.25">
      <c r="A15" s="39" t="s">
        <v>471</v>
      </c>
      <c r="I15" s="41"/>
      <c r="J15" s="41" t="s">
        <v>413</v>
      </c>
      <c r="K15" s="92">
        <f>IF(Details!I13=TRUE, 0.75,1)</f>
        <v>1</v>
      </c>
      <c r="L15" s="45" t="str">
        <f>IF(Details!F13="","",VLOOKUP(Details!F13,'Trips - Per Diem Calc'!$A$6:$G$13,4))</f>
        <v/>
      </c>
      <c r="M15" s="45" t="str">
        <f>IF(Details!F13="","",VLOOKUP(Details!F13,'Trips - Per Diem Calc'!$A$6:$G$13,5))</f>
        <v/>
      </c>
      <c r="N15" s="45" t="str">
        <f>IF(Details!F13="","",VLOOKUP(Details!F13,'Trips - Per Diem Calc'!$A$6:$G$13,6))</f>
        <v/>
      </c>
      <c r="O15" s="45" t="str">
        <f>IF(Details!F13="","",VLOOKUP(Details!F13,'Trips - Per Diem Calc'!$A$6:$G$13,7))</f>
        <v/>
      </c>
      <c r="P15" s="45">
        <f>IF(Details!J13=TRUE,L15,0)</f>
        <v>0</v>
      </c>
      <c r="Q15" s="45">
        <f>IF(Details!K13=TRUE,M15,0)</f>
        <v>0</v>
      </c>
      <c r="R15" s="45">
        <f>IF(Details!L13=TRUE,N15,0)</f>
        <v>0</v>
      </c>
      <c r="S15" s="74">
        <f t="shared" si="0"/>
        <v>0</v>
      </c>
      <c r="T15" s="41"/>
    </row>
    <row r="16" spans="1:20" x14ac:dyDescent="0.25">
      <c r="I16" s="41"/>
      <c r="J16" s="41" t="s">
        <v>414</v>
      </c>
      <c r="K16" s="92">
        <f>IF(Details!I14=TRUE, 0.75,1)</f>
        <v>1</v>
      </c>
      <c r="L16" s="45" t="str">
        <f>IF(Details!F14="","",VLOOKUP(Details!F14,'Trips - Per Diem Calc'!$A$6:$G$13,4))</f>
        <v/>
      </c>
      <c r="M16" s="45" t="str">
        <f>IF(Details!F14="","",VLOOKUP(Details!F14,'Trips - Per Diem Calc'!$A$6:$G$13,5))</f>
        <v/>
      </c>
      <c r="N16" s="45" t="str">
        <f>IF(Details!F14="","",VLOOKUP(Details!F14,'Trips - Per Diem Calc'!$A$6:$G$13,6))</f>
        <v/>
      </c>
      <c r="O16" s="45" t="str">
        <f>IF(Details!F14="","",VLOOKUP(Details!F14,'Trips - Per Diem Calc'!$A$6:$G$13,7))</f>
        <v/>
      </c>
      <c r="P16" s="45">
        <f>IF(Details!J14=TRUE,L16,0)</f>
        <v>0</v>
      </c>
      <c r="Q16" s="45">
        <f>IF(Details!K14=TRUE,M16,0)</f>
        <v>0</v>
      </c>
      <c r="R16" s="45">
        <f>IF(Details!L14=TRUE,N16,0)</f>
        <v>0</v>
      </c>
      <c r="S16" s="74">
        <f t="shared" si="0"/>
        <v>0</v>
      </c>
      <c r="T16" s="41"/>
    </row>
    <row r="17" spans="1:26" x14ac:dyDescent="0.25">
      <c r="B17" s="220" t="s">
        <v>455</v>
      </c>
      <c r="C17" s="221"/>
      <c r="D17" s="222"/>
      <c r="E17" s="79"/>
      <c r="I17" s="41"/>
      <c r="J17" s="41" t="s">
        <v>415</v>
      </c>
      <c r="K17" s="92">
        <f>IF(Details!I15=TRUE, 0.75,1)</f>
        <v>1</v>
      </c>
      <c r="L17" s="45" t="str">
        <f>IF(Details!F15="","",VLOOKUP(Details!F15,'Trips - Per Diem Calc'!$A$6:$G$13,4))</f>
        <v/>
      </c>
      <c r="M17" s="45" t="str">
        <f>IF(Details!F15="","",VLOOKUP(Details!F15,'Trips - Per Diem Calc'!$A$6:$G$13,5))</f>
        <v/>
      </c>
      <c r="N17" s="45" t="str">
        <f>IF(Details!F15="","",VLOOKUP(Details!F15,'Trips - Per Diem Calc'!$A$6:$G$13,6))</f>
        <v/>
      </c>
      <c r="O17" s="45" t="str">
        <f>IF(Details!F15="","",VLOOKUP(Details!F15,'Trips - Per Diem Calc'!$A$6:$G$13,7))</f>
        <v/>
      </c>
      <c r="P17" s="45">
        <f>IF(Details!J15=TRUE,L17,0)</f>
        <v>0</v>
      </c>
      <c r="Q17" s="45">
        <f>IF(Details!K15=TRUE,M17,0)</f>
        <v>0</v>
      </c>
      <c r="R17" s="45">
        <f>IF(Details!L15=TRUE,N17,0)</f>
        <v>0</v>
      </c>
      <c r="S17" s="74">
        <f t="shared" si="0"/>
        <v>0</v>
      </c>
      <c r="T17" s="41"/>
    </row>
    <row r="18" spans="1:26" x14ac:dyDescent="0.25">
      <c r="B18" s="223" t="s">
        <v>453</v>
      </c>
      <c r="C18" s="224"/>
      <c r="D18" s="48" t="s">
        <v>469</v>
      </c>
      <c r="I18" s="41"/>
      <c r="J18" s="41" t="s">
        <v>416</v>
      </c>
      <c r="K18" s="92">
        <f>IF(Details!I16=TRUE, 0.75,1)</f>
        <v>1</v>
      </c>
      <c r="L18" s="45" t="str">
        <f>IF(Details!F16="","",VLOOKUP(Details!F16,'Trips - Per Diem Calc'!$A$6:$G$13,4))</f>
        <v/>
      </c>
      <c r="M18" s="45" t="str">
        <f>IF(Details!F16="","",VLOOKUP(Details!F16,'Trips - Per Diem Calc'!$A$6:$G$13,5))</f>
        <v/>
      </c>
      <c r="N18" s="45" t="str">
        <f>IF(Details!F16="","",VLOOKUP(Details!F16,'Trips - Per Diem Calc'!$A$6:$G$13,6))</f>
        <v/>
      </c>
      <c r="O18" s="45" t="str">
        <f>IF(Details!F16="","",VLOOKUP(Details!F16,'Trips - Per Diem Calc'!$A$6:$G$13,7))</f>
        <v/>
      </c>
      <c r="P18" s="45">
        <f>IF(Details!J16=TRUE,L18,0)</f>
        <v>0</v>
      </c>
      <c r="Q18" s="45">
        <f>IF(Details!K16=TRUE,M18,0)</f>
        <v>0</v>
      </c>
      <c r="R18" s="45">
        <f>IF(Details!L16=TRUE,N18,0)</f>
        <v>0</v>
      </c>
      <c r="S18" s="74">
        <f t="shared" ref="S18:S32" si="2">ROUND(((SUM(O18:R18))*$J$5*K18),2)</f>
        <v>0</v>
      </c>
      <c r="T18" s="41"/>
    </row>
    <row r="19" spans="1:26" x14ac:dyDescent="0.25">
      <c r="A19" s="43" t="s">
        <v>462</v>
      </c>
      <c r="B19" s="51"/>
      <c r="C19" s="91"/>
      <c r="D19" s="52"/>
      <c r="I19" s="41"/>
      <c r="J19" s="41" t="s">
        <v>417</v>
      </c>
      <c r="K19" s="92">
        <f>IF(Details!I17=TRUE, 0.75,1)</f>
        <v>1</v>
      </c>
      <c r="L19" s="45" t="str">
        <f>IF(Details!F17="","",VLOOKUP(Details!F17,'Trips - Per Diem Calc'!$A$6:$G$13,4))</f>
        <v/>
      </c>
      <c r="M19" s="45" t="str">
        <f>IF(Details!F17="","",VLOOKUP(Details!F17,'Trips - Per Diem Calc'!$A$6:$G$13,5))</f>
        <v/>
      </c>
      <c r="N19" s="45" t="str">
        <f>IF(Details!F17="","",VLOOKUP(Details!F17,'Trips - Per Diem Calc'!$A$6:$G$13,6))</f>
        <v/>
      </c>
      <c r="O19" s="45" t="str">
        <f>IF(Details!F17="","",VLOOKUP(Details!F17,'Trips - Per Diem Calc'!$A$6:$G$13,7))</f>
        <v/>
      </c>
      <c r="P19" s="45">
        <f>IF(Details!J17=TRUE,L19,0)</f>
        <v>0</v>
      </c>
      <c r="Q19" s="45">
        <f>IF(Details!K17=TRUE,M19,0)</f>
        <v>0</v>
      </c>
      <c r="R19" s="45">
        <f>IF(Details!L17=TRUE,N19,0)</f>
        <v>0</v>
      </c>
      <c r="S19" s="74">
        <f t="shared" si="2"/>
        <v>0</v>
      </c>
      <c r="T19" s="41"/>
    </row>
    <row r="20" spans="1:26" x14ac:dyDescent="0.25">
      <c r="A20" s="43" t="s">
        <v>463</v>
      </c>
      <c r="B20" s="51"/>
      <c r="C20" s="91"/>
      <c r="D20" s="52"/>
      <c r="I20" s="41"/>
      <c r="J20" s="41" t="s">
        <v>418</v>
      </c>
      <c r="K20" s="92">
        <f>IF(Details!I18=TRUE, 0.75,1)</f>
        <v>1</v>
      </c>
      <c r="L20" s="45" t="str">
        <f>IF(Details!F18="","",VLOOKUP(Details!F18,'Trips - Per Diem Calc'!$A$6:$G$13,4))</f>
        <v/>
      </c>
      <c r="M20" s="45" t="str">
        <f>IF(Details!F18="","",VLOOKUP(Details!F18,'Trips - Per Diem Calc'!$A$6:$G$13,5))</f>
        <v/>
      </c>
      <c r="N20" s="45" t="str">
        <f>IF(Details!F18="","",VLOOKUP(Details!F18,'Trips - Per Diem Calc'!$A$6:$G$13,6))</f>
        <v/>
      </c>
      <c r="O20" s="45" t="str">
        <f>IF(Details!F18="","",VLOOKUP(Details!F18,'Trips - Per Diem Calc'!$A$6:$G$13,7))</f>
        <v/>
      </c>
      <c r="P20" s="45">
        <f>IF(Details!J18=TRUE,L20,0)</f>
        <v>0</v>
      </c>
      <c r="Q20" s="45">
        <f>IF(Details!K18=TRUE,M20,0)</f>
        <v>0</v>
      </c>
      <c r="R20" s="45">
        <f>IF(Details!L18=TRUE,N20,0)</f>
        <v>0</v>
      </c>
      <c r="S20" s="74">
        <f t="shared" si="2"/>
        <v>0</v>
      </c>
      <c r="T20" s="41"/>
    </row>
    <row r="21" spans="1:26" x14ac:dyDescent="0.25">
      <c r="A21" s="43" t="s">
        <v>464</v>
      </c>
      <c r="B21" s="51"/>
      <c r="C21" s="91"/>
      <c r="D21" s="52"/>
      <c r="I21" s="41"/>
      <c r="J21" s="41" t="s">
        <v>419</v>
      </c>
      <c r="K21" s="92">
        <f>IF(Details!I19=TRUE, 0.75,1)</f>
        <v>1</v>
      </c>
      <c r="L21" s="45" t="str">
        <f>IF(Details!F19="","",VLOOKUP(Details!F19,'Trips - Per Diem Calc'!$A$6:$G$13,4))</f>
        <v/>
      </c>
      <c r="M21" s="45" t="str">
        <f>IF(Details!F19="","",VLOOKUP(Details!F19,'Trips - Per Diem Calc'!$A$6:$G$13,5))</f>
        <v/>
      </c>
      <c r="N21" s="45" t="str">
        <f>IF(Details!F19="","",VLOOKUP(Details!F19,'Trips - Per Diem Calc'!$A$6:$G$13,6))</f>
        <v/>
      </c>
      <c r="O21" s="45" t="str">
        <f>IF(Details!F19="","",VLOOKUP(Details!F19,'Trips - Per Diem Calc'!$A$6:$G$13,7))</f>
        <v/>
      </c>
      <c r="P21" s="45">
        <f>IF(Details!J19=TRUE,L21,0)</f>
        <v>0</v>
      </c>
      <c r="Q21" s="45">
        <f>IF(Details!K19=TRUE,M21,0)</f>
        <v>0</v>
      </c>
      <c r="R21" s="45">
        <f>IF(Details!L19=TRUE,N21,0)</f>
        <v>0</v>
      </c>
      <c r="S21" s="74">
        <f t="shared" si="2"/>
        <v>0</v>
      </c>
      <c r="T21" s="41"/>
    </row>
    <row r="22" spans="1:26" x14ac:dyDescent="0.25">
      <c r="A22" s="43" t="s">
        <v>465</v>
      </c>
      <c r="B22" s="51"/>
      <c r="C22" s="51"/>
      <c r="D22" s="52"/>
      <c r="I22" s="41"/>
      <c r="J22" s="41" t="s">
        <v>420</v>
      </c>
      <c r="K22" s="92">
        <f>IF(Details!I20=TRUE, 0.75,1)</f>
        <v>1</v>
      </c>
      <c r="L22" s="45" t="str">
        <f>IF(Details!F20="","",VLOOKUP(Details!F20,'Trips - Per Diem Calc'!$A$6:$G$13,4))</f>
        <v/>
      </c>
      <c r="M22" s="45" t="str">
        <f>IF(Details!F20="","",VLOOKUP(Details!F20,'Trips - Per Diem Calc'!$A$6:$G$13,5))</f>
        <v/>
      </c>
      <c r="N22" s="45" t="str">
        <f>IF(Details!F20="","",VLOOKUP(Details!F20,'Trips - Per Diem Calc'!$A$6:$G$13,6))</f>
        <v/>
      </c>
      <c r="O22" s="45" t="str">
        <f>IF(Details!F20="","",VLOOKUP(Details!F20,'Trips - Per Diem Calc'!$A$6:$G$13,7))</f>
        <v/>
      </c>
      <c r="P22" s="45">
        <f>IF(Details!J20=TRUE,L22,0)</f>
        <v>0</v>
      </c>
      <c r="Q22" s="45">
        <f>IF(Details!K20=TRUE,M22,0)</f>
        <v>0</v>
      </c>
      <c r="R22" s="45">
        <f>IF(Details!L20=TRUE,N22,0)</f>
        <v>0</v>
      </c>
      <c r="S22" s="74">
        <f t="shared" si="2"/>
        <v>0</v>
      </c>
      <c r="T22" s="41"/>
    </row>
    <row r="23" spans="1:26" x14ac:dyDescent="0.25">
      <c r="B23" s="49" t="s">
        <v>458</v>
      </c>
      <c r="C23" s="49" t="s">
        <v>457</v>
      </c>
      <c r="I23" s="41"/>
      <c r="J23" s="41" t="s">
        <v>421</v>
      </c>
      <c r="K23" s="92">
        <f>IF(Details!I21=TRUE, 0.75,1)</f>
        <v>1</v>
      </c>
      <c r="L23" s="45" t="str">
        <f>IF(Details!F21="","",VLOOKUP(Details!F21,'Trips - Per Diem Calc'!$A$6:$G$13,4))</f>
        <v/>
      </c>
      <c r="M23" s="45" t="str">
        <f>IF(Details!F21="","",VLOOKUP(Details!F21,'Trips - Per Diem Calc'!$A$6:$G$13,5))</f>
        <v/>
      </c>
      <c r="N23" s="45" t="str">
        <f>IF(Details!F21="","",VLOOKUP(Details!F21,'Trips - Per Diem Calc'!$A$6:$G$13,6))</f>
        <v/>
      </c>
      <c r="O23" s="45" t="str">
        <f>IF(Details!F21="","",VLOOKUP(Details!F21,'Trips - Per Diem Calc'!$A$6:$G$13,7))</f>
        <v/>
      </c>
      <c r="P23" s="45">
        <f>IF(Details!J21=TRUE,L23,0)</f>
        <v>0</v>
      </c>
      <c r="Q23" s="45">
        <f>IF(Details!K21=TRUE,M23,0)</f>
        <v>0</v>
      </c>
      <c r="R23" s="45">
        <f>IF(Details!L21=TRUE,N23,0)</f>
        <v>0</v>
      </c>
      <c r="S23" s="74">
        <f t="shared" si="2"/>
        <v>0</v>
      </c>
      <c r="T23" s="41"/>
    </row>
    <row r="24" spans="1:26" ht="15.75" thickBot="1" x14ac:dyDescent="0.3">
      <c r="I24" s="41"/>
      <c r="J24" s="41" t="s">
        <v>422</v>
      </c>
      <c r="K24" s="92">
        <f>IF(Details!I22=TRUE, 0.75,1)</f>
        <v>1</v>
      </c>
      <c r="L24" s="45" t="str">
        <f>IF(Details!F22="","",VLOOKUP(Details!F22,'Trips - Per Diem Calc'!$A$6:$G$13,4))</f>
        <v/>
      </c>
      <c r="M24" s="45" t="str">
        <f>IF(Details!F22="","",VLOOKUP(Details!F22,'Trips - Per Diem Calc'!$A$6:$G$13,5))</f>
        <v/>
      </c>
      <c r="N24" s="45" t="str">
        <f>IF(Details!F22="","",VLOOKUP(Details!F22,'Trips - Per Diem Calc'!$A$6:$G$13,6))</f>
        <v/>
      </c>
      <c r="O24" s="45" t="str">
        <f>IF(Details!F22="","",VLOOKUP(Details!F22,'Trips - Per Diem Calc'!$A$6:$G$13,7))</f>
        <v/>
      </c>
      <c r="P24" s="45">
        <f>IF(Details!J22=TRUE,L24,0)</f>
        <v>0</v>
      </c>
      <c r="Q24" s="45">
        <f>IF(Details!K22=TRUE,M24,0)</f>
        <v>0</v>
      </c>
      <c r="R24" s="45">
        <f>IF(Details!L22=TRUE,N24,0)</f>
        <v>0</v>
      </c>
      <c r="S24" s="74">
        <f t="shared" si="2"/>
        <v>0</v>
      </c>
      <c r="T24" s="41"/>
    </row>
    <row r="25" spans="1:26" ht="15.75" thickBot="1" x14ac:dyDescent="0.3">
      <c r="B25" s="212" t="s">
        <v>429</v>
      </c>
      <c r="C25" s="213"/>
      <c r="D25" s="214"/>
      <c r="I25" s="41"/>
      <c r="J25" s="41" t="s">
        <v>423</v>
      </c>
      <c r="K25" s="92">
        <f>IF(Details!I23=TRUE, 0.75,1)</f>
        <v>1</v>
      </c>
      <c r="L25" s="45" t="str">
        <f>IF(Details!F23="","",VLOOKUP(Details!F23,'Trips - Per Diem Calc'!$A$6:$G$13,4))</f>
        <v/>
      </c>
      <c r="M25" s="45" t="str">
        <f>IF(Details!F23="","",VLOOKUP(Details!F23,'Trips - Per Diem Calc'!$A$6:$G$13,5))</f>
        <v/>
      </c>
      <c r="N25" s="45" t="str">
        <f>IF(Details!F23="","",VLOOKUP(Details!F23,'Trips - Per Diem Calc'!$A$6:$G$13,6))</f>
        <v/>
      </c>
      <c r="O25" s="45" t="str">
        <f>IF(Details!F23="","",VLOOKUP(Details!F23,'Trips - Per Diem Calc'!$A$6:$G$13,7))</f>
        <v/>
      </c>
      <c r="P25" s="45">
        <f>IF(Details!J23=TRUE,L25,0)</f>
        <v>0</v>
      </c>
      <c r="Q25" s="45">
        <f>IF(Details!K23=TRUE,M25,0)</f>
        <v>0</v>
      </c>
      <c r="R25" s="45">
        <f>IF(Details!L23=TRUE,N25,0)</f>
        <v>0</v>
      </c>
      <c r="S25" s="74">
        <f t="shared" si="2"/>
        <v>0</v>
      </c>
      <c r="T25" s="41"/>
    </row>
    <row r="26" spans="1:26" x14ac:dyDescent="0.25">
      <c r="I26" s="41"/>
      <c r="J26" s="41" t="s">
        <v>424</v>
      </c>
      <c r="K26" s="92">
        <f>IF(Details!I24=TRUE, 0.75,1)</f>
        <v>1</v>
      </c>
      <c r="L26" s="45" t="str">
        <f>IF(Details!F24="","",VLOOKUP(Details!F24,'Trips - Per Diem Calc'!$A$6:$G$13,4))</f>
        <v/>
      </c>
      <c r="M26" s="45" t="str">
        <f>IF(Details!F24="","",VLOOKUP(Details!F24,'Trips - Per Diem Calc'!$A$6:$G$13,5))</f>
        <v/>
      </c>
      <c r="N26" s="45" t="str">
        <f>IF(Details!F24="","",VLOOKUP(Details!F24,'Trips - Per Diem Calc'!$A$6:$G$13,6))</f>
        <v/>
      </c>
      <c r="O26" s="45" t="str">
        <f>IF(Details!F24="","",VLOOKUP(Details!F24,'Trips - Per Diem Calc'!$A$6:$G$13,7))</f>
        <v/>
      </c>
      <c r="P26" s="45">
        <f>IF(Details!J24=TRUE,L26,0)</f>
        <v>0</v>
      </c>
      <c r="Q26" s="45">
        <f>IF(Details!K24=TRUE,M26,0)</f>
        <v>0</v>
      </c>
      <c r="R26" s="45">
        <f>IF(Details!L24=TRUE,N26,0)</f>
        <v>0</v>
      </c>
      <c r="S26" s="74">
        <f t="shared" si="2"/>
        <v>0</v>
      </c>
      <c r="T26" s="41"/>
      <c r="Z26" s="50"/>
    </row>
    <row r="27" spans="1:26" x14ac:dyDescent="0.25">
      <c r="I27" s="41"/>
      <c r="J27" s="41" t="s">
        <v>479</v>
      </c>
      <c r="K27" s="92">
        <f>IF(Details!I25=TRUE, 0.75,1)</f>
        <v>1</v>
      </c>
      <c r="L27" s="45" t="str">
        <f>IF(Details!F25="","",VLOOKUP(Details!F25,'Trips - Per Diem Calc'!$A$6:$G$13,4))</f>
        <v/>
      </c>
      <c r="M27" s="45" t="str">
        <f>IF(Details!F25="","",VLOOKUP(Details!F25,'Trips - Per Diem Calc'!$A$6:$G$13,5))</f>
        <v/>
      </c>
      <c r="N27" s="45" t="str">
        <f>IF(Details!F25="","",VLOOKUP(Details!F25,'Trips - Per Diem Calc'!$A$6:$G$13,6))</f>
        <v/>
      </c>
      <c r="O27" s="45" t="str">
        <f>IF(Details!F25="","",VLOOKUP(Details!F25,'Trips - Per Diem Calc'!$A$6:$G$13,7))</f>
        <v/>
      </c>
      <c r="P27" s="45">
        <f>IF(Details!J25=TRUE,L27,0)</f>
        <v>0</v>
      </c>
      <c r="Q27" s="45">
        <f>IF(Details!K25=TRUE,M27,0)</f>
        <v>0</v>
      </c>
      <c r="R27" s="45">
        <f>IF(Details!L25=TRUE,N27,0)</f>
        <v>0</v>
      </c>
      <c r="S27" s="74">
        <f t="shared" si="2"/>
        <v>0</v>
      </c>
      <c r="T27" s="41"/>
    </row>
    <row r="28" spans="1:26" x14ac:dyDescent="0.25">
      <c r="I28" s="41"/>
      <c r="J28" s="41" t="s">
        <v>425</v>
      </c>
      <c r="K28" s="92">
        <f>IF(Details!I26=TRUE, 0.75,1)</f>
        <v>1</v>
      </c>
      <c r="L28" s="45" t="str">
        <f>IF(Details!F26="","",VLOOKUP(Details!F26,'Trips - Per Diem Calc'!$A$6:$G$13,4))</f>
        <v/>
      </c>
      <c r="M28" s="45" t="str">
        <f>IF(Details!F26="","",VLOOKUP(Details!F26,'Trips - Per Diem Calc'!$A$6:$G$13,5))</f>
        <v/>
      </c>
      <c r="N28" s="45" t="str">
        <f>IF(Details!F26="","",VLOOKUP(Details!F26,'Trips - Per Diem Calc'!$A$6:$G$13,6))</f>
        <v/>
      </c>
      <c r="O28" s="45" t="str">
        <f>IF(Details!F26="","",VLOOKUP(Details!F26,'Trips - Per Diem Calc'!$A$6:$G$13,7))</f>
        <v/>
      </c>
      <c r="P28" s="45">
        <f>IF(Details!J26=TRUE,L28,0)</f>
        <v>0</v>
      </c>
      <c r="Q28" s="45">
        <f>IF(Details!K26=TRUE,M28,0)</f>
        <v>0</v>
      </c>
      <c r="R28" s="45">
        <f>IF(Details!L26=TRUE,N28,0)</f>
        <v>0</v>
      </c>
      <c r="S28" s="74">
        <f t="shared" si="2"/>
        <v>0</v>
      </c>
      <c r="T28" s="41"/>
    </row>
    <row r="29" spans="1:26" x14ac:dyDescent="0.25">
      <c r="I29" s="41"/>
      <c r="J29" s="41" t="s">
        <v>426</v>
      </c>
      <c r="K29" s="92">
        <f>IF(Details!I27=TRUE, 0.75,1)</f>
        <v>1</v>
      </c>
      <c r="L29" s="45" t="str">
        <f>IF(Details!F27="","",VLOOKUP(Details!F27,'Trips - Per Diem Calc'!$A$6:$G$13,4))</f>
        <v/>
      </c>
      <c r="M29" s="45" t="str">
        <f>IF(Details!F27="","",VLOOKUP(Details!F27,'Trips - Per Diem Calc'!$A$6:$G$13,5))</f>
        <v/>
      </c>
      <c r="N29" s="45" t="str">
        <f>IF(Details!F27="","",VLOOKUP(Details!F27,'Trips - Per Diem Calc'!$A$6:$G$13,6))</f>
        <v/>
      </c>
      <c r="O29" s="45" t="str">
        <f>IF(Details!F27="","",VLOOKUP(Details!F27,'Trips - Per Diem Calc'!$A$6:$G$13,7))</f>
        <v/>
      </c>
      <c r="P29" s="45">
        <f>IF(Details!J27=TRUE,L29,0)</f>
        <v>0</v>
      </c>
      <c r="Q29" s="45">
        <f>IF(Details!K27=TRUE,M29,0)</f>
        <v>0</v>
      </c>
      <c r="R29" s="45">
        <f>IF(Details!L27=TRUE,N29,0)</f>
        <v>0</v>
      </c>
      <c r="S29" s="74">
        <f t="shared" si="2"/>
        <v>0</v>
      </c>
      <c r="T29" s="41"/>
    </row>
    <row r="30" spans="1:26" x14ac:dyDescent="0.25">
      <c r="I30" s="41"/>
      <c r="J30" s="41" t="s">
        <v>427</v>
      </c>
      <c r="K30" s="92">
        <f>IF(Details!I28=TRUE, 0.75,1)</f>
        <v>1</v>
      </c>
      <c r="L30" s="45" t="str">
        <f>IF(Details!F28="","",VLOOKUP(Details!F28,'Trips - Per Diem Calc'!$A$6:$G$13,4))</f>
        <v/>
      </c>
      <c r="M30" s="45" t="str">
        <f>IF(Details!F28="","",VLOOKUP(Details!F28,'Trips - Per Diem Calc'!$A$6:$G$13,5))</f>
        <v/>
      </c>
      <c r="N30" s="45" t="str">
        <f>IF(Details!F28="","",VLOOKUP(Details!F28,'Trips - Per Diem Calc'!$A$6:$G$13,6))</f>
        <v/>
      </c>
      <c r="O30" s="45" t="str">
        <f>IF(Details!F28="","",VLOOKUP(Details!F28,'Trips - Per Diem Calc'!$A$6:$G$13,7))</f>
        <v/>
      </c>
      <c r="P30" s="45">
        <f>IF(Details!J28=TRUE,L30,0)</f>
        <v>0</v>
      </c>
      <c r="Q30" s="45">
        <f>IF(Details!K28=TRUE,M30,0)</f>
        <v>0</v>
      </c>
      <c r="R30" s="45">
        <f>IF(Details!L28=TRUE,N30,0)</f>
        <v>0</v>
      </c>
      <c r="S30" s="74">
        <f t="shared" si="2"/>
        <v>0</v>
      </c>
      <c r="T30" s="41"/>
    </row>
    <row r="31" spans="1:26" x14ac:dyDescent="0.25">
      <c r="I31" s="41"/>
      <c r="J31" s="41" t="s">
        <v>486</v>
      </c>
      <c r="K31" s="92">
        <f>IF(Details!I29=TRUE, 0.75,1)</f>
        <v>1</v>
      </c>
      <c r="L31" s="45" t="str">
        <f>IF(Details!F29="","",VLOOKUP(Details!F29,'Trips - Per Diem Calc'!$A$6:$G$13,4))</f>
        <v/>
      </c>
      <c r="M31" s="45" t="str">
        <f>IF(Details!F29="","",VLOOKUP(Details!F29,'Trips - Per Diem Calc'!$A$6:$G$13,5))</f>
        <v/>
      </c>
      <c r="N31" s="45" t="str">
        <f>IF(Details!F29="","",VLOOKUP(Details!F29,'Trips - Per Diem Calc'!$A$6:$G$13,6))</f>
        <v/>
      </c>
      <c r="O31" s="45" t="str">
        <f>IF(Details!F29="","",VLOOKUP(Details!F29,'Trips - Per Diem Calc'!$A$6:$G$13,7))</f>
        <v/>
      </c>
      <c r="P31" s="45">
        <f>IF(Details!J29=TRUE,L31,0)</f>
        <v>0</v>
      </c>
      <c r="Q31" s="45">
        <f>IF(Details!K29=TRUE,M31,0)</f>
        <v>0</v>
      </c>
      <c r="R31" s="45">
        <f>IF(Details!L29=TRUE,N31,0)</f>
        <v>0</v>
      </c>
      <c r="S31" s="74">
        <f t="shared" si="2"/>
        <v>0</v>
      </c>
      <c r="T31" s="41"/>
    </row>
    <row r="32" spans="1:26" x14ac:dyDescent="0.25">
      <c r="I32" s="41"/>
      <c r="J32" s="41" t="s">
        <v>487</v>
      </c>
      <c r="K32" s="92">
        <f>IF(Details!I30=TRUE, 0.75,1)</f>
        <v>1</v>
      </c>
      <c r="L32" s="45" t="str">
        <f>IF(Details!F30="","",VLOOKUP(Details!F30,'Trips - Per Diem Calc'!$A$6:$G$13,4))</f>
        <v/>
      </c>
      <c r="M32" s="45" t="str">
        <f>IF(Details!F30="","",VLOOKUP(Details!F30,'Trips - Per Diem Calc'!$A$6:$G$13,5))</f>
        <v/>
      </c>
      <c r="N32" s="45" t="str">
        <f>IF(Details!F30="","",VLOOKUP(Details!F30,'Trips - Per Diem Calc'!$A$6:$G$13,6))</f>
        <v/>
      </c>
      <c r="O32" s="45" t="str">
        <f>IF(Details!F30="","",VLOOKUP(Details!F30,'Trips - Per Diem Calc'!$A$6:$G$13,7))</f>
        <v/>
      </c>
      <c r="P32" s="45">
        <f>IF(Details!J30=TRUE,L32,0)</f>
        <v>0</v>
      </c>
      <c r="Q32" s="45">
        <f>IF(Details!K30=TRUE,M32,0)</f>
        <v>0</v>
      </c>
      <c r="R32" s="45">
        <f>IF(Details!L30=TRUE,N32,0)</f>
        <v>0</v>
      </c>
      <c r="S32" s="74">
        <f t="shared" si="2"/>
        <v>0</v>
      </c>
      <c r="T32" s="41"/>
    </row>
  </sheetData>
  <sheetProtection algorithmName="SHA-512" hashValue="QCrf4c5wx0cz6cwnjna16E4DSkNZUKxk4gD4V6NYc3kBU227XehMOif2CuubU37Oulsd+RQfAGBQnLfwk+J+GA==" saltValue="LH055lnDSm0bAFeOo/Y8nA==" spinCount="100000" sheet="1" objects="1" scenarios="1"/>
  <mergeCells count="6">
    <mergeCell ref="B25:D25"/>
    <mergeCell ref="A2:F2"/>
    <mergeCell ref="B4:F4"/>
    <mergeCell ref="L6:N6"/>
    <mergeCell ref="B17:D17"/>
    <mergeCell ref="B18:C18"/>
  </mergeCells>
  <dataValidations count="7">
    <dataValidation type="list" allowBlank="1" showInputMessage="1" showErrorMessage="1" sqref="B6:B9" xr:uid="{3C507488-6F61-491F-B6A7-666397A56462}">
      <formula1>state</formula1>
    </dataValidation>
    <dataValidation type="list" allowBlank="1" showInputMessage="1" showErrorMessage="1" sqref="C6" xr:uid="{EA64DE2A-20A2-4DB7-BD76-1DDFB23CC71C}">
      <formula1>city1</formula1>
    </dataValidation>
    <dataValidation type="list" allowBlank="1" showInputMessage="1" showErrorMessage="1" sqref="D7:D9 E6:G7 E9" xr:uid="{BFAFF3C4-8F3B-46EA-8AEF-6DC733E47F10}">
      <formula1>Season</formula1>
    </dataValidation>
    <dataValidation type="list" allowBlank="1" showInputMessage="1" showErrorMessage="1" sqref="C7" xr:uid="{9D27DDB0-E974-416D-914B-FE2D52BEE92A}">
      <formula1>city2</formula1>
    </dataValidation>
    <dataValidation type="list" allowBlank="1" showInputMessage="1" showErrorMessage="1" sqref="C8" xr:uid="{3C895382-D725-4534-9410-CCF88E5018EA}">
      <formula1>city3</formula1>
    </dataValidation>
    <dataValidation type="list" allowBlank="1" showInputMessage="1" showErrorMessage="1" sqref="C9" xr:uid="{410EDF39-8D96-4001-8753-393693947643}">
      <formula1>city4</formula1>
    </dataValidation>
    <dataValidation type="list" allowBlank="1" showInputMessage="1" showErrorMessage="1" sqref="D6" xr:uid="{CE559B95-0726-447B-B2C8-F2C1C8CE4FBD}">
      <formula1>Per_Diem1</formula1>
    </dataValidation>
  </dataValidations>
  <pageMargins left="0.7" right="0.7" top="0.75" bottom="0.75" header="0.3" footer="0.3"/>
  <pageSetup orientation="landscape"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A0948-12F2-46F9-B8D0-ABBD61EE396C}">
  <sheetPr codeName="Sheet4">
    <pageSetUpPr fitToPage="1"/>
  </sheetPr>
  <dimension ref="B2:I34"/>
  <sheetViews>
    <sheetView showGridLines="0" workbookViewId="0">
      <selection activeCell="D19" sqref="D19:H19"/>
    </sheetView>
  </sheetViews>
  <sheetFormatPr defaultColWidth="8.85546875" defaultRowHeight="15" x14ac:dyDescent="0.25"/>
  <cols>
    <col min="1" max="1" width="1.7109375" style="39" customWidth="1"/>
    <col min="2" max="2" width="8.85546875" style="39"/>
    <col min="3" max="3" width="13.28515625" style="39" customWidth="1"/>
    <col min="4" max="4" width="9.5703125" style="39" customWidth="1"/>
    <col min="5" max="5" width="11" style="39" customWidth="1"/>
    <col min="6" max="6" width="10.7109375" style="39" customWidth="1"/>
    <col min="7" max="7" width="12.28515625" style="39" customWidth="1"/>
    <col min="8" max="8" width="10.42578125" style="39" customWidth="1"/>
    <col min="9" max="16384" width="8.85546875" style="39"/>
  </cols>
  <sheetData>
    <row r="2" spans="2:8" ht="21.2" x14ac:dyDescent="0.25">
      <c r="C2" s="53" t="s">
        <v>474</v>
      </c>
    </row>
    <row r="3" spans="2:8" ht="15.75" thickBot="1" x14ac:dyDescent="0.3"/>
    <row r="4" spans="2:8" ht="18.75" customHeight="1" x14ac:dyDescent="0.25">
      <c r="B4" s="235" t="s">
        <v>475</v>
      </c>
      <c r="C4" s="236"/>
      <c r="D4" s="236"/>
      <c r="E4" s="236"/>
      <c r="F4" s="236"/>
      <c r="G4" s="236"/>
      <c r="H4" s="237"/>
    </row>
    <row r="5" spans="2:8" ht="15.75" thickBot="1" x14ac:dyDescent="0.3">
      <c r="B5" s="238"/>
      <c r="C5" s="239"/>
      <c r="D5" s="239"/>
      <c r="E5" s="239"/>
      <c r="F5" s="239"/>
      <c r="G5" s="239"/>
      <c r="H5" s="240"/>
    </row>
    <row r="6" spans="2:8" ht="15.75" thickBot="1" x14ac:dyDescent="0.3"/>
    <row r="7" spans="2:8" x14ac:dyDescent="0.25">
      <c r="B7" s="241" t="s">
        <v>476</v>
      </c>
      <c r="C7" s="242"/>
      <c r="D7" s="242"/>
      <c r="E7" s="242"/>
      <c r="F7" s="242"/>
      <c r="G7" s="242"/>
      <c r="H7" s="243"/>
    </row>
    <row r="8" spans="2:8" ht="15.75" thickBot="1" x14ac:dyDescent="0.3">
      <c r="B8" s="244"/>
      <c r="C8" s="245"/>
      <c r="D8" s="245"/>
      <c r="E8" s="245"/>
      <c r="F8" s="245"/>
      <c r="G8" s="245"/>
      <c r="H8" s="246"/>
    </row>
    <row r="9" spans="2:8" ht="15.75" thickBot="1" x14ac:dyDescent="0.3"/>
    <row r="10" spans="2:8" x14ac:dyDescent="0.25">
      <c r="B10" s="229" t="s">
        <v>477</v>
      </c>
      <c r="C10" s="230"/>
      <c r="D10" s="230"/>
      <c r="E10" s="230"/>
      <c r="F10" s="230"/>
      <c r="G10" s="230"/>
      <c r="H10" s="231"/>
    </row>
    <row r="11" spans="2:8" ht="15.75" thickBot="1" x14ac:dyDescent="0.3">
      <c r="B11" s="232"/>
      <c r="C11" s="233"/>
      <c r="D11" s="233"/>
      <c r="E11" s="233"/>
      <c r="F11" s="233"/>
      <c r="G11" s="233"/>
      <c r="H11" s="234"/>
    </row>
    <row r="12" spans="2:8" ht="15.75" thickBot="1" x14ac:dyDescent="0.3"/>
    <row r="13" spans="2:8" x14ac:dyDescent="0.25">
      <c r="B13" s="229" t="s">
        <v>478</v>
      </c>
      <c r="C13" s="230"/>
      <c r="D13" s="230"/>
      <c r="E13" s="230"/>
      <c r="F13" s="230"/>
      <c r="G13" s="230"/>
      <c r="H13" s="231"/>
    </row>
    <row r="14" spans="2:8" ht="15.75" thickBot="1" x14ac:dyDescent="0.3">
      <c r="B14" s="232"/>
      <c r="C14" s="233"/>
      <c r="D14" s="233"/>
      <c r="E14" s="233"/>
      <c r="F14" s="233"/>
      <c r="G14" s="233"/>
      <c r="H14" s="234"/>
    </row>
    <row r="17" spans="2:9" ht="21.2" x14ac:dyDescent="0.25">
      <c r="C17" s="53" t="s">
        <v>430</v>
      </c>
    </row>
    <row r="18" spans="2:9" ht="15.75" thickBot="1" x14ac:dyDescent="0.3">
      <c r="B18" s="54"/>
      <c r="E18" s="55"/>
      <c r="F18" s="55"/>
      <c r="G18" s="55"/>
    </row>
    <row r="19" spans="2:9" ht="54.75" customHeight="1" thickBot="1" x14ac:dyDescent="0.3">
      <c r="B19" s="56" t="s">
        <v>431</v>
      </c>
      <c r="C19" s="57"/>
      <c r="D19" s="251" t="s">
        <v>432</v>
      </c>
      <c r="E19" s="251"/>
      <c r="F19" s="251"/>
      <c r="G19" s="251"/>
      <c r="H19" s="252"/>
    </row>
    <row r="20" spans="2:9" ht="15.75" thickBot="1" x14ac:dyDescent="0.3">
      <c r="B20" s="54"/>
      <c r="F20" s="55"/>
    </row>
    <row r="21" spans="2:9" ht="45.75" customHeight="1" thickBot="1" x14ac:dyDescent="0.3">
      <c r="B21" s="56" t="s">
        <v>433</v>
      </c>
      <c r="C21" s="57"/>
      <c r="D21" s="251" t="s">
        <v>434</v>
      </c>
      <c r="E21" s="251"/>
      <c r="F21" s="251"/>
      <c r="G21" s="251"/>
      <c r="H21" s="252"/>
    </row>
    <row r="22" spans="2:9" ht="15.75" thickBot="1" x14ac:dyDescent="0.3">
      <c r="B22" s="54"/>
      <c r="F22" s="55"/>
    </row>
    <row r="23" spans="2:9" ht="90" customHeight="1" thickBot="1" x14ac:dyDescent="0.3">
      <c r="B23" s="58" t="s">
        <v>435</v>
      </c>
      <c r="C23" s="57"/>
      <c r="D23" s="227" t="s">
        <v>460</v>
      </c>
      <c r="E23" s="227"/>
      <c r="F23" s="227"/>
      <c r="G23" s="227"/>
      <c r="H23" s="228"/>
    </row>
    <row r="24" spans="2:9" ht="15.75" thickBot="1" x14ac:dyDescent="0.3">
      <c r="B24" s="54"/>
    </row>
    <row r="25" spans="2:9" ht="46.9" customHeight="1" thickBot="1" x14ac:dyDescent="0.3">
      <c r="B25" s="58" t="s">
        <v>436</v>
      </c>
      <c r="C25" s="57"/>
      <c r="D25" s="227" t="s">
        <v>437</v>
      </c>
      <c r="E25" s="227"/>
      <c r="F25" s="227"/>
      <c r="G25" s="227"/>
      <c r="H25" s="228"/>
    </row>
    <row r="26" spans="2:9" ht="15.75" thickBot="1" x14ac:dyDescent="0.3">
      <c r="B26" s="54"/>
    </row>
    <row r="27" spans="2:9" ht="24" customHeight="1" thickBot="1" x14ac:dyDescent="0.3">
      <c r="B27" s="58" t="s">
        <v>438</v>
      </c>
      <c r="C27" s="57"/>
      <c r="D27" s="227" t="s">
        <v>443</v>
      </c>
      <c r="E27" s="227"/>
      <c r="F27" s="227"/>
      <c r="G27" s="227"/>
      <c r="H27" s="228"/>
      <c r="I27" s="59" t="s">
        <v>444</v>
      </c>
    </row>
    <row r="28" spans="2:9" ht="15.75" thickBot="1" x14ac:dyDescent="0.3">
      <c r="B28" s="54"/>
    </row>
    <row r="29" spans="2:9" ht="32.450000000000003" customHeight="1" thickBot="1" x14ac:dyDescent="0.3">
      <c r="B29" s="247" t="s">
        <v>449</v>
      </c>
      <c r="C29" s="248"/>
      <c r="D29" s="227" t="s">
        <v>445</v>
      </c>
      <c r="E29" s="227"/>
      <c r="F29" s="227"/>
      <c r="G29" s="227"/>
      <c r="H29" s="228"/>
      <c r="I29" s="59" t="s">
        <v>447</v>
      </c>
    </row>
    <row r="30" spans="2:9" ht="33.6" customHeight="1" thickBot="1" x14ac:dyDescent="0.3">
      <c r="B30" s="249"/>
      <c r="C30" s="250"/>
      <c r="D30" s="227" t="s">
        <v>446</v>
      </c>
      <c r="E30" s="227"/>
      <c r="F30" s="227"/>
      <c r="G30" s="227"/>
      <c r="H30" s="228"/>
      <c r="I30" s="59" t="s">
        <v>448</v>
      </c>
    </row>
    <row r="31" spans="2:9" ht="15.75" thickBot="1" x14ac:dyDescent="0.3">
      <c r="B31" s="54"/>
    </row>
    <row r="32" spans="2:9" ht="22.15" customHeight="1" thickBot="1" x14ac:dyDescent="0.3">
      <c r="B32" s="58" t="s">
        <v>439</v>
      </c>
      <c r="C32" s="57"/>
      <c r="D32" s="225" t="s">
        <v>440</v>
      </c>
      <c r="E32" s="225"/>
      <c r="F32" s="225"/>
      <c r="G32" s="225"/>
      <c r="H32" s="226"/>
    </row>
    <row r="33" spans="2:8" ht="15.75" thickBot="1" x14ac:dyDescent="0.3">
      <c r="B33" s="54"/>
    </row>
    <row r="34" spans="2:8" ht="21.2" customHeight="1" thickBot="1" x14ac:dyDescent="0.3">
      <c r="B34" s="58" t="s">
        <v>441</v>
      </c>
      <c r="C34" s="57"/>
      <c r="D34" s="225" t="s">
        <v>442</v>
      </c>
      <c r="E34" s="225"/>
      <c r="F34" s="225"/>
      <c r="G34" s="225"/>
      <c r="H34" s="226"/>
    </row>
  </sheetData>
  <sheetProtection algorithmName="SHA-512" hashValue="RTrN0Q8cqJStx+uXbrLpUf2HK6WRIq+T+K34RrEwkQmq2V+pk8ncdBZfCyFQm/CpUFgk4Uy2hVCLkUj7e7xLrA==" saltValue="rlo7W3YUhqeh40tEf5NuCw==" spinCount="100000" sheet="1" objects="1" scenarios="1"/>
  <mergeCells count="14">
    <mergeCell ref="B13:H14"/>
    <mergeCell ref="B4:H5"/>
    <mergeCell ref="B7:H8"/>
    <mergeCell ref="B10:H11"/>
    <mergeCell ref="B29:C30"/>
    <mergeCell ref="D23:H23"/>
    <mergeCell ref="D19:H19"/>
    <mergeCell ref="D21:H21"/>
    <mergeCell ref="D25:H25"/>
    <mergeCell ref="D32:H32"/>
    <mergeCell ref="D34:H34"/>
    <mergeCell ref="D29:H29"/>
    <mergeCell ref="D30:H30"/>
    <mergeCell ref="D27:H27"/>
  </mergeCells>
  <hyperlinks>
    <hyperlink ref="I27" r:id="rId1" display="https://aoprals.state.gov/web920/per_diem.asp" xr:uid="{00000000-0004-0000-0100-000000000000}"/>
    <hyperlink ref="I29" r:id="rId2" display="https://www.gsa.gov/travel/plan-book/per-diem-rates" xr:uid="{00000000-0004-0000-0100-000001000000}"/>
    <hyperlink ref="I30" r:id="rId3" display="https://www.defensetravel.dod.mil/site/perdiemCalc.cfm" xr:uid="{00000000-0004-0000-0100-000002000000}"/>
  </hyperlinks>
  <pageMargins left="0.25" right="0.25" top="0.75" bottom="0.75" header="0.3" footer="0.3"/>
  <pageSetup scale="89" orientation="portrait" verticalDpi="0"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V1438"/>
  <sheetViews>
    <sheetView workbookViewId="0">
      <selection activeCell="M8" activeCellId="1" sqref="M4 M8 M13 M17 M21 M25 M29 M34 M38 M43 M47 M51 M55 M59 M63 M68 M72 M76 M80 M84 M88 M92 M96 M100 M104 M108 M112 M116 M120 M124 M128 M132 M136 M140 M144 M148 M152 M156 M160 M164 M168 M172 M176 M180 M184 M188 M192 M196 M201 M205 M209 M213 M217 M221 M225 M229 M233 M237 M241 M245 M249 M253 M257 M261 M266 M270 M274 M278 M282 M287 M291 M296 M300 M304 M309 M313 M317 M321 M325 M329 M333 M337 M341 M345 M349 M353 M357 M361 M365 M369 M373 M377 M381 M385 M389 M393 M397 M402 M406 M410 M414 M418 M422 M426 M431 M435 M439 M444 M448 M452 M456 M461 M465 M469 M473 M477 M482 M486 M490 M494 M499 M503 M508 M512 M516 M520 M524 M529 M533 M537 M542 M546 M550 M554 M558 M562 M566 M570 M574 M578 M582 M586 M590 M594 M599 M603 M607 M611 M615 M619 M623 M627 M631 M636 M640 M644 M648 M653 M657 M661 M665 M669 M673 M677 M681 M685 M689 M693 M697 M702 M706 M710 M714 M719 M723 M727 M732 M736 M740 M744 M749 M753 M757 M761 M765 M770 M774 M778 M782 M786 M790 M794 M798 M802 M806 M810 M815 M820 M824 M828 M832 M836 M840 M844 M848 M853 M857 M861 M865 M869 M873 M877 M881 M885 M889 M893 M898 M902 M906 M910 M914 M919 M923 M927 M932 M936 M940 M944 M948 M952 M956 M960 M964 M968 M972 M976 M980 M984 M988 M992 M996 M1000 M1004 M1008 M1013 M1017 M1021 M1025 M1029 M1033 M1037 M1042 M1046 M1051 M1055 M1059 M1063 M1067 M1071 M1075 M1079 M1084 M1088 M1092 M1096 M1100 M1104 M1108 M1112 M1116 M1120 M1124 M1128 M1132 M1136 M1141 M1145 M1149 M1154 M1158 M1162 M1166 M1170 M1175 M1179 M1183 M1187 M1192 M1196 M1200 M1204 M1208 M1212 M1217 M1221 M1225 M1229 M1233 M1237 M1241 M1245 M1249 M1253 M1257 M1261 M1266 M1270 M1274 M1278 M1282 M1287 M1291 M1295 M1299 M1303 M1307 M1311 M1315 M1319 M1323 M1327 M1332 M1336 M1340 M1344 M1348 M1352 M1357 M1361 M1365 M1369 M1373 M1377 M1381 M1385 M1389 M1393 M1398 M1402 M1406 M1410 M1415 M1419 M1423 M1428 M1432 M1436"/>
      <pivotSelection pane="bottomRight" showHeader="1" dimension="2" activeRow="7" activeCol="12" click="1" r:id="rId3">
        <pivotArea dataOnly="0" labelOnly="1" fieldPosition="0">
          <references count="1">
            <reference field="2" count="0"/>
          </references>
        </pivotArea>
      </pivotSelection>
    </sheetView>
  </sheetViews>
  <sheetFormatPr defaultRowHeight="15" x14ac:dyDescent="0.25"/>
  <cols>
    <col min="1" max="1" width="10.42578125" bestFit="1" customWidth="1"/>
    <col min="2" max="2" width="46.28515625" customWidth="1"/>
    <col min="3" max="3" width="16.28515625" customWidth="1"/>
    <col min="4" max="4" width="11.28515625" customWidth="1"/>
    <col min="5" max="6" width="14" bestFit="1" customWidth="1"/>
    <col min="7" max="7" width="3.42578125" customWidth="1"/>
    <col min="8" max="8" width="13.140625" bestFit="1" customWidth="1"/>
    <col min="9" max="9" width="3.42578125" customWidth="1"/>
    <col min="10" max="10" width="42.42578125" bestFit="1" customWidth="1"/>
    <col min="11" max="11" width="18.5703125" bestFit="1" customWidth="1"/>
    <col min="12" max="12" width="3.42578125" customWidth="1"/>
    <col min="13" max="13" width="42.5703125" bestFit="1" customWidth="1"/>
    <col min="14" max="14" width="17.85546875" customWidth="1"/>
    <col min="15" max="15" width="13.85546875" customWidth="1"/>
    <col min="16" max="16" width="20.5703125" bestFit="1" customWidth="1"/>
    <col min="19" max="19" width="11.42578125" bestFit="1" customWidth="1"/>
    <col min="20" max="20" width="3" customWidth="1"/>
    <col min="21" max="21" width="22.28515625" bestFit="1" customWidth="1"/>
    <col min="22" max="22" width="19" bestFit="1" customWidth="1"/>
    <col min="23" max="23" width="20.85546875" bestFit="1" customWidth="1"/>
  </cols>
  <sheetData>
    <row r="1" spans="1:22" x14ac:dyDescent="0.25">
      <c r="A1" s="1" t="s">
        <v>0</v>
      </c>
      <c r="B1" s="1" t="s">
        <v>332</v>
      </c>
      <c r="C1" s="1" t="s">
        <v>378</v>
      </c>
      <c r="D1" s="1" t="s">
        <v>379</v>
      </c>
      <c r="E1" s="10" t="s">
        <v>380</v>
      </c>
      <c r="F1" s="1" t="s">
        <v>2</v>
      </c>
      <c r="H1" s="7" t="s">
        <v>320</v>
      </c>
      <c r="J1" s="7" t="s">
        <v>320</v>
      </c>
      <c r="K1" t="s">
        <v>321</v>
      </c>
      <c r="M1" s="7" t="s">
        <v>320</v>
      </c>
      <c r="P1" s="253" t="s">
        <v>370</v>
      </c>
      <c r="Q1" s="253"/>
      <c r="R1" s="253"/>
      <c r="S1" s="253"/>
      <c r="T1" s="253"/>
      <c r="U1" s="253"/>
      <c r="V1" s="253"/>
    </row>
    <row r="2" spans="1:22" x14ac:dyDescent="0.25">
      <c r="A2" s="4" t="s">
        <v>178</v>
      </c>
      <c r="B2" s="5" t="s">
        <v>179</v>
      </c>
      <c r="C2" s="5">
        <v>20</v>
      </c>
      <c r="D2" s="5">
        <v>22</v>
      </c>
      <c r="E2" s="12">
        <v>33</v>
      </c>
      <c r="F2" s="6">
        <f>1/COUNTIF(Table4[DESTINATION],B2)</f>
        <v>1</v>
      </c>
      <c r="H2" s="8" t="s">
        <v>178</v>
      </c>
      <c r="J2" s="8" t="s">
        <v>178</v>
      </c>
      <c r="K2">
        <v>2</v>
      </c>
      <c r="M2" s="8" t="s">
        <v>178</v>
      </c>
      <c r="P2" s="2" t="s">
        <v>322</v>
      </c>
      <c r="Q2" s="2" t="s">
        <v>323</v>
      </c>
      <c r="R2" s="2"/>
      <c r="S2" s="2" t="s">
        <v>324</v>
      </c>
      <c r="U2" s="2" t="s">
        <v>325</v>
      </c>
      <c r="V2" s="2" t="s">
        <v>326</v>
      </c>
    </row>
    <row r="3" spans="1:22" x14ac:dyDescent="0.25">
      <c r="A3" s="4" t="s">
        <v>178</v>
      </c>
      <c r="B3" s="14" t="s">
        <v>330</v>
      </c>
      <c r="C3" s="14">
        <v>16</v>
      </c>
      <c r="D3" s="14">
        <v>19</v>
      </c>
      <c r="E3" s="15">
        <v>28</v>
      </c>
      <c r="F3" s="6">
        <v>1</v>
      </c>
      <c r="H3" s="8" t="s">
        <v>3</v>
      </c>
      <c r="J3" s="9" t="s">
        <v>179</v>
      </c>
      <c r="K3">
        <v>1</v>
      </c>
      <c r="M3" s="9" t="s">
        <v>179</v>
      </c>
      <c r="P3" t="s">
        <v>327</v>
      </c>
      <c r="Q3" t="e">
        <f>MATCH('Trips - Per Diem Calc'!$B$6,$J$2:$J$420,0)</f>
        <v>#N/A</v>
      </c>
      <c r="S3" t="e">
        <f ca="1">MATCH('Trips - Per Diem Calc'!$C$6,INDIRECT($V$3),0)+$U$3</f>
        <v>#N/A</v>
      </c>
      <c r="U3" t="e">
        <f>MATCH('Trips - Per Diem Calc'!$B$6,M2:$M$1530,0)</f>
        <v>#N/A</v>
      </c>
      <c r="V3" t="e">
        <f>"M"&amp;TEXT($U$3+2,0)&amp;":$M$1530"</f>
        <v>#N/A</v>
      </c>
    </row>
    <row r="4" spans="1:22" x14ac:dyDescent="0.25">
      <c r="A4" s="80" t="s">
        <v>3</v>
      </c>
      <c r="B4" s="3" t="s">
        <v>385</v>
      </c>
      <c r="C4" s="24">
        <v>16</v>
      </c>
      <c r="D4" s="24">
        <v>19</v>
      </c>
      <c r="E4" s="11">
        <v>28</v>
      </c>
      <c r="F4" s="6">
        <v>1</v>
      </c>
      <c r="H4" s="8" t="s">
        <v>7</v>
      </c>
      <c r="J4" s="9" t="s">
        <v>330</v>
      </c>
      <c r="K4">
        <v>1</v>
      </c>
      <c r="M4" s="25">
        <v>20</v>
      </c>
      <c r="P4" t="s">
        <v>328</v>
      </c>
      <c r="Q4" t="e">
        <f>INDEX($K$2:$K$420,Q3)</f>
        <v>#N/A</v>
      </c>
      <c r="S4" t="e">
        <f ca="1">INDEX($M$2:$M$1530,S3+1)</f>
        <v>#N/A</v>
      </c>
    </row>
    <row r="5" spans="1:22" x14ac:dyDescent="0.25">
      <c r="A5" s="4" t="s">
        <v>3</v>
      </c>
      <c r="B5" s="5" t="s">
        <v>4</v>
      </c>
      <c r="C5" s="5">
        <v>20</v>
      </c>
      <c r="D5" s="5">
        <v>22</v>
      </c>
      <c r="E5" s="12">
        <v>33</v>
      </c>
      <c r="F5" s="6">
        <f>1/COUNTIF(Table4[DESTINATION],B5)</f>
        <v>1</v>
      </c>
      <c r="H5" s="8" t="s">
        <v>8</v>
      </c>
      <c r="J5" s="8" t="s">
        <v>3</v>
      </c>
      <c r="K5">
        <v>5</v>
      </c>
      <c r="M5" s="26">
        <v>22</v>
      </c>
    </row>
    <row r="6" spans="1:22" x14ac:dyDescent="0.25">
      <c r="A6" s="4" t="s">
        <v>3</v>
      </c>
      <c r="B6" s="5" t="s">
        <v>5</v>
      </c>
      <c r="C6" s="5">
        <v>18</v>
      </c>
      <c r="D6" s="5">
        <v>20</v>
      </c>
      <c r="E6" s="12">
        <v>31</v>
      </c>
      <c r="F6" s="6">
        <f>1/COUNTIF(Table4[DESTINATION],B6)</f>
        <v>1</v>
      </c>
      <c r="H6" s="8" t="s">
        <v>14</v>
      </c>
      <c r="J6" s="9" t="s">
        <v>4</v>
      </c>
      <c r="K6">
        <v>1</v>
      </c>
      <c r="M6" s="27">
        <v>33</v>
      </c>
      <c r="P6" s="253" t="s">
        <v>371</v>
      </c>
      <c r="Q6" s="253"/>
      <c r="R6" s="253"/>
      <c r="S6" s="253"/>
      <c r="T6" s="253"/>
      <c r="U6" s="253"/>
      <c r="V6" s="253"/>
    </row>
    <row r="7" spans="1:22" x14ac:dyDescent="0.25">
      <c r="A7" s="4" t="s">
        <v>3</v>
      </c>
      <c r="B7" s="14" t="s">
        <v>472</v>
      </c>
      <c r="C7" s="14">
        <v>18</v>
      </c>
      <c r="D7" s="14">
        <v>20</v>
      </c>
      <c r="E7" s="15">
        <v>31</v>
      </c>
      <c r="F7" s="6">
        <f>1/COUNTIF(Table4[DESTINATION],B7)</f>
        <v>1</v>
      </c>
      <c r="H7" s="8" t="s">
        <v>45</v>
      </c>
      <c r="J7" s="9" t="s">
        <v>5</v>
      </c>
      <c r="K7">
        <v>1</v>
      </c>
      <c r="M7" s="9" t="s">
        <v>330</v>
      </c>
      <c r="P7" s="2" t="s">
        <v>322</v>
      </c>
      <c r="Q7" s="2" t="s">
        <v>323</v>
      </c>
      <c r="R7" s="2"/>
      <c r="S7" s="2" t="s">
        <v>324</v>
      </c>
      <c r="U7" s="2" t="s">
        <v>325</v>
      </c>
      <c r="V7" s="2" t="s">
        <v>326</v>
      </c>
    </row>
    <row r="8" spans="1:22" x14ac:dyDescent="0.25">
      <c r="A8" s="4" t="s">
        <v>3</v>
      </c>
      <c r="B8" s="5" t="s">
        <v>6</v>
      </c>
      <c r="C8" s="5">
        <v>18</v>
      </c>
      <c r="D8" s="5">
        <v>20</v>
      </c>
      <c r="E8" s="12">
        <v>31</v>
      </c>
      <c r="F8" s="6">
        <f>1/COUNTIF(Table4[DESTINATION],B8)</f>
        <v>1</v>
      </c>
      <c r="H8" s="8" t="s">
        <v>60</v>
      </c>
      <c r="J8" s="9" t="s">
        <v>6</v>
      </c>
      <c r="K8">
        <v>1</v>
      </c>
      <c r="M8" s="25">
        <v>16</v>
      </c>
      <c r="P8" t="s">
        <v>327</v>
      </c>
      <c r="Q8" t="e">
        <f>MATCH('Trips - Per Diem Calc'!$B$7,$J$2:$J$420,0)</f>
        <v>#N/A</v>
      </c>
      <c r="S8" t="e">
        <f ca="1">MATCH('Trips - Per Diem Calc'!$C$7,INDIRECT($V$8),0)+$U$8</f>
        <v>#N/A</v>
      </c>
      <c r="U8" t="e">
        <f>MATCH('Trips - Per Diem Calc'!$B$7,M2:$M$1530,0)</f>
        <v>#N/A</v>
      </c>
      <c r="V8" t="e">
        <f>"M"&amp;TEXT($U$8+2,0)&amp;":$M$1530"</f>
        <v>#N/A</v>
      </c>
    </row>
    <row r="9" spans="1:22" x14ac:dyDescent="0.25">
      <c r="A9" s="4" t="s">
        <v>7</v>
      </c>
      <c r="B9" s="14" t="s">
        <v>385</v>
      </c>
      <c r="C9" s="14">
        <v>16</v>
      </c>
      <c r="D9" s="14">
        <v>19</v>
      </c>
      <c r="E9" s="15">
        <v>28</v>
      </c>
      <c r="F9" s="6">
        <v>1</v>
      </c>
      <c r="H9" s="8" t="s">
        <v>65</v>
      </c>
      <c r="J9" s="9" t="s">
        <v>330</v>
      </c>
      <c r="K9">
        <v>1</v>
      </c>
      <c r="M9" s="26">
        <v>19</v>
      </c>
      <c r="P9" t="s">
        <v>328</v>
      </c>
      <c r="Q9" t="e">
        <f>INDEX($K$2:$K$420,Q8)</f>
        <v>#N/A</v>
      </c>
      <c r="S9" t="e">
        <f ca="1">INDEX($M$2:$M$1530,S8+1)</f>
        <v>#N/A</v>
      </c>
    </row>
    <row r="10" spans="1:22" x14ac:dyDescent="0.25">
      <c r="A10" s="4" t="s">
        <v>7</v>
      </c>
      <c r="B10" s="5" t="s">
        <v>263</v>
      </c>
      <c r="C10" s="5">
        <v>16</v>
      </c>
      <c r="D10" s="5">
        <v>19</v>
      </c>
      <c r="E10" s="12">
        <v>28</v>
      </c>
      <c r="F10" s="6">
        <v>1</v>
      </c>
      <c r="H10" s="8" t="s">
        <v>67</v>
      </c>
      <c r="J10" s="9" t="s">
        <v>472</v>
      </c>
      <c r="K10">
        <v>1</v>
      </c>
      <c r="M10" s="27">
        <v>28</v>
      </c>
    </row>
    <row r="11" spans="1:22" x14ac:dyDescent="0.25">
      <c r="A11" s="4" t="s">
        <v>8</v>
      </c>
      <c r="B11" s="5" t="s">
        <v>385</v>
      </c>
      <c r="C11" s="5">
        <v>16</v>
      </c>
      <c r="D11" s="5">
        <v>19</v>
      </c>
      <c r="E11" s="12">
        <v>28</v>
      </c>
      <c r="F11" s="6">
        <v>1</v>
      </c>
      <c r="H11" s="8" t="s">
        <v>70</v>
      </c>
      <c r="J11" s="8" t="s">
        <v>7</v>
      </c>
      <c r="K11">
        <v>2</v>
      </c>
      <c r="M11" s="8" t="s">
        <v>3</v>
      </c>
      <c r="P11" s="253" t="s">
        <v>372</v>
      </c>
      <c r="Q11" s="253"/>
      <c r="R11" s="253"/>
      <c r="S11" s="253"/>
      <c r="T11" s="253"/>
      <c r="U11" s="253"/>
      <c r="V11" s="253"/>
    </row>
    <row r="12" spans="1:22" x14ac:dyDescent="0.25">
      <c r="A12" s="4" t="s">
        <v>8</v>
      </c>
      <c r="B12" s="5" t="s">
        <v>9</v>
      </c>
      <c r="C12" s="5">
        <v>20</v>
      </c>
      <c r="D12" s="5">
        <v>22</v>
      </c>
      <c r="E12" s="12">
        <v>33</v>
      </c>
      <c r="F12" s="6">
        <f>1/COUNTIF(Table4[DESTINATION],B12)</f>
        <v>1</v>
      </c>
      <c r="H12" s="8" t="s">
        <v>92</v>
      </c>
      <c r="J12" s="9" t="s">
        <v>263</v>
      </c>
      <c r="K12">
        <v>1</v>
      </c>
      <c r="M12" s="9" t="s">
        <v>4</v>
      </c>
      <c r="P12" s="2" t="s">
        <v>322</v>
      </c>
      <c r="Q12" s="2" t="s">
        <v>323</v>
      </c>
      <c r="R12" s="2"/>
      <c r="S12" s="2" t="s">
        <v>324</v>
      </c>
      <c r="U12" s="2" t="s">
        <v>325</v>
      </c>
      <c r="V12" s="2" t="s">
        <v>326</v>
      </c>
    </row>
    <row r="13" spans="1:22" x14ac:dyDescent="0.25">
      <c r="A13" s="4" t="s">
        <v>8</v>
      </c>
      <c r="B13" s="5" t="s">
        <v>10</v>
      </c>
      <c r="C13" s="5">
        <v>18</v>
      </c>
      <c r="D13" s="5">
        <v>20</v>
      </c>
      <c r="E13" s="12">
        <v>31</v>
      </c>
      <c r="F13" s="6">
        <f>1/COUNTIF(Table4[DESTINATION],B13)</f>
        <v>1</v>
      </c>
      <c r="H13" s="8" t="s">
        <v>99</v>
      </c>
      <c r="J13" s="9" t="s">
        <v>330</v>
      </c>
      <c r="K13">
        <v>1</v>
      </c>
      <c r="M13" s="25">
        <v>20</v>
      </c>
      <c r="P13" t="s">
        <v>327</v>
      </c>
      <c r="Q13" t="e">
        <f>MATCH('Trips - Per Diem Calc'!$B$8,$J$2:$J$420,0)</f>
        <v>#N/A</v>
      </c>
      <c r="S13" t="e">
        <f ca="1">MATCH('Trips - Per Diem Calc'!$C$8,INDIRECT($V$13),0)+$U$13</f>
        <v>#N/A</v>
      </c>
      <c r="U13" t="e">
        <f>MATCH('Trips - Per Diem Calc'!$B$8,M2:$M$1530,0)</f>
        <v>#N/A</v>
      </c>
      <c r="V13" t="e">
        <f>"M"&amp;TEXT($U$13+2,0)&amp;":$M$1530"</f>
        <v>#N/A</v>
      </c>
    </row>
    <row r="14" spans="1:22" x14ac:dyDescent="0.25">
      <c r="A14" s="4" t="s">
        <v>8</v>
      </c>
      <c r="B14" s="5" t="s">
        <v>11</v>
      </c>
      <c r="C14" s="5">
        <v>22</v>
      </c>
      <c r="D14" s="5">
        <v>23</v>
      </c>
      <c r="E14" s="12">
        <v>36</v>
      </c>
      <c r="F14" s="6">
        <f>1/COUNTIF(Table4[DESTINATION],B14)</f>
        <v>1</v>
      </c>
      <c r="H14" s="8" t="s">
        <v>101</v>
      </c>
      <c r="J14" s="8" t="s">
        <v>8</v>
      </c>
      <c r="K14">
        <v>6</v>
      </c>
      <c r="M14" s="26">
        <v>22</v>
      </c>
      <c r="P14" t="s">
        <v>328</v>
      </c>
      <c r="Q14" t="e">
        <f>INDEX($K$2:$K$420,Q13)</f>
        <v>#N/A</v>
      </c>
      <c r="S14" t="e">
        <f ca="1">INDEX($M$2:$M$1530,S13+1)</f>
        <v>#N/A</v>
      </c>
    </row>
    <row r="15" spans="1:22" x14ac:dyDescent="0.25">
      <c r="A15" s="4" t="s">
        <v>8</v>
      </c>
      <c r="B15" s="14" t="s">
        <v>12</v>
      </c>
      <c r="C15" s="14">
        <v>23</v>
      </c>
      <c r="D15" s="14">
        <v>26</v>
      </c>
      <c r="E15" s="15">
        <v>38</v>
      </c>
      <c r="F15" s="6">
        <f>1/COUNTIF(Table4[DESTINATION],B15)</f>
        <v>1</v>
      </c>
      <c r="H15" s="8" t="s">
        <v>105</v>
      </c>
      <c r="J15" s="9" t="s">
        <v>9</v>
      </c>
      <c r="K15">
        <v>1</v>
      </c>
      <c r="M15" s="27">
        <v>33</v>
      </c>
    </row>
    <row r="16" spans="1:22" x14ac:dyDescent="0.25">
      <c r="A16" s="4" t="s">
        <v>8</v>
      </c>
      <c r="B16" s="5" t="s">
        <v>13</v>
      </c>
      <c r="C16" s="5">
        <v>20</v>
      </c>
      <c r="D16" s="5">
        <v>22</v>
      </c>
      <c r="E16" s="12">
        <v>33</v>
      </c>
      <c r="F16" s="6">
        <f>1/COUNTIF(Table4[DESTINATION],B16)</f>
        <v>1</v>
      </c>
      <c r="H16" s="8" t="s">
        <v>110</v>
      </c>
      <c r="J16" s="9" t="s">
        <v>10</v>
      </c>
      <c r="K16">
        <v>1</v>
      </c>
      <c r="M16" s="9" t="s">
        <v>5</v>
      </c>
      <c r="P16" s="253" t="s">
        <v>373</v>
      </c>
      <c r="Q16" s="253"/>
      <c r="R16" s="253"/>
      <c r="S16" s="253"/>
      <c r="T16" s="253"/>
      <c r="U16" s="253"/>
      <c r="V16" s="253"/>
    </row>
    <row r="17" spans="1:22" x14ac:dyDescent="0.25">
      <c r="A17" s="4" t="s">
        <v>14</v>
      </c>
      <c r="B17" s="5" t="s">
        <v>385</v>
      </c>
      <c r="C17" s="5">
        <v>16</v>
      </c>
      <c r="D17" s="5">
        <v>19</v>
      </c>
      <c r="E17" s="12">
        <v>28</v>
      </c>
      <c r="F17" s="6">
        <v>1</v>
      </c>
      <c r="H17" s="8" t="s">
        <v>113</v>
      </c>
      <c r="J17" s="9" t="s">
        <v>330</v>
      </c>
      <c r="K17">
        <v>1</v>
      </c>
      <c r="M17" s="25">
        <v>18</v>
      </c>
      <c r="P17" s="2" t="s">
        <v>322</v>
      </c>
      <c r="Q17" s="2" t="s">
        <v>323</v>
      </c>
      <c r="R17" s="2"/>
      <c r="S17" s="2" t="s">
        <v>324</v>
      </c>
      <c r="U17" s="2" t="s">
        <v>325</v>
      </c>
      <c r="V17" s="2" t="s">
        <v>326</v>
      </c>
    </row>
    <row r="18" spans="1:22" x14ac:dyDescent="0.25">
      <c r="A18" s="4" t="s">
        <v>14</v>
      </c>
      <c r="B18" s="5" t="s">
        <v>15</v>
      </c>
      <c r="C18" s="5">
        <v>22</v>
      </c>
      <c r="D18" s="5">
        <v>23</v>
      </c>
      <c r="E18" s="12">
        <v>36</v>
      </c>
      <c r="F18" s="6">
        <f>1/COUNTIF(Table4[DESTINATION],B18)</f>
        <v>1</v>
      </c>
      <c r="H18" s="8" t="s">
        <v>115</v>
      </c>
      <c r="J18" s="9" t="s">
        <v>11</v>
      </c>
      <c r="K18">
        <v>1</v>
      </c>
      <c r="M18" s="26">
        <v>20</v>
      </c>
      <c r="P18" t="s">
        <v>327</v>
      </c>
      <c r="Q18" t="e">
        <f>MATCH('Trips - Per Diem Calc'!$B$9,$J$2:$J$420,0)</f>
        <v>#N/A</v>
      </c>
      <c r="S18" t="e">
        <f ca="1">MATCH('Trips - Per Diem Calc'!$C$9,INDIRECT($V$18),0)+$U$18</f>
        <v>#N/A</v>
      </c>
      <c r="U18" t="e">
        <f>MATCH('Trips - Per Diem Calc'!$B$9,M2:$M$1530,0)</f>
        <v>#N/A</v>
      </c>
      <c r="V18" t="e">
        <f>"M"&amp;TEXT($U$18+2,0)&amp;":$M$1530"</f>
        <v>#N/A</v>
      </c>
    </row>
    <row r="19" spans="1:22" x14ac:dyDescent="0.25">
      <c r="A19" s="4" t="s">
        <v>14</v>
      </c>
      <c r="B19" s="5" t="s">
        <v>16</v>
      </c>
      <c r="C19" s="5">
        <v>18</v>
      </c>
      <c r="D19" s="5">
        <v>20</v>
      </c>
      <c r="E19" s="12">
        <v>31</v>
      </c>
      <c r="F19" s="6">
        <f>1/COUNTIF(Table4[DESTINATION],B19)</f>
        <v>1</v>
      </c>
      <c r="H19" s="8" t="s">
        <v>120</v>
      </c>
      <c r="J19" s="9" t="s">
        <v>12</v>
      </c>
      <c r="K19">
        <v>1</v>
      </c>
      <c r="M19" s="27">
        <v>31</v>
      </c>
      <c r="P19" t="s">
        <v>328</v>
      </c>
      <c r="Q19" t="e">
        <f>INDEX($K$2:$K$420,Q18)</f>
        <v>#N/A</v>
      </c>
      <c r="S19" t="e">
        <f ca="1">INDEX($M$2:$M$1530,S18+1)</f>
        <v>#N/A</v>
      </c>
    </row>
    <row r="20" spans="1:22" x14ac:dyDescent="0.25">
      <c r="A20" s="4" t="s">
        <v>14</v>
      </c>
      <c r="B20" s="5" t="s">
        <v>17</v>
      </c>
      <c r="C20" s="5">
        <v>22</v>
      </c>
      <c r="D20" s="5">
        <v>23</v>
      </c>
      <c r="E20" s="12">
        <v>36</v>
      </c>
      <c r="F20" s="6">
        <f>1/COUNTIF(Table4[DESTINATION],B20)</f>
        <v>1</v>
      </c>
      <c r="H20" s="8" t="s">
        <v>123</v>
      </c>
      <c r="J20" s="9" t="s">
        <v>13</v>
      </c>
      <c r="K20">
        <v>1</v>
      </c>
      <c r="M20" s="9" t="s">
        <v>6</v>
      </c>
    </row>
    <row r="21" spans="1:22" x14ac:dyDescent="0.25">
      <c r="A21" s="4" t="s">
        <v>14</v>
      </c>
      <c r="B21" s="5" t="s">
        <v>18</v>
      </c>
      <c r="C21" s="5">
        <v>20</v>
      </c>
      <c r="D21" s="5">
        <v>22</v>
      </c>
      <c r="E21" s="12">
        <v>33</v>
      </c>
      <c r="F21" s="6">
        <f>1/COUNTIF(Table4[DESTINATION],B21)</f>
        <v>1</v>
      </c>
      <c r="H21" s="8" t="s">
        <v>137</v>
      </c>
      <c r="J21" s="8" t="s">
        <v>14</v>
      </c>
      <c r="K21">
        <v>33</v>
      </c>
      <c r="M21" s="25">
        <v>18</v>
      </c>
    </row>
    <row r="22" spans="1:22" x14ac:dyDescent="0.25">
      <c r="A22" s="4" t="s">
        <v>14</v>
      </c>
      <c r="B22" s="5" t="s">
        <v>19</v>
      </c>
      <c r="C22" s="5">
        <v>22</v>
      </c>
      <c r="D22" s="5">
        <v>23</v>
      </c>
      <c r="E22" s="12">
        <v>36</v>
      </c>
      <c r="F22" s="6">
        <f>1/COUNTIF(Table4[DESTINATION],B22)</f>
        <v>1</v>
      </c>
      <c r="H22" s="8" t="s">
        <v>143</v>
      </c>
      <c r="J22" s="9" t="s">
        <v>15</v>
      </c>
      <c r="K22">
        <v>1</v>
      </c>
      <c r="M22" s="26">
        <v>20</v>
      </c>
      <c r="P22" s="253" t="s">
        <v>370</v>
      </c>
      <c r="Q22" s="253"/>
      <c r="R22" s="253"/>
      <c r="S22" s="253"/>
      <c r="T22" s="253"/>
      <c r="U22" s="253"/>
      <c r="V22" s="253"/>
    </row>
    <row r="23" spans="1:22" x14ac:dyDescent="0.25">
      <c r="A23" s="4" t="s">
        <v>14</v>
      </c>
      <c r="B23" s="5" t="s">
        <v>20</v>
      </c>
      <c r="C23" s="5">
        <v>22</v>
      </c>
      <c r="D23" s="5">
        <v>23</v>
      </c>
      <c r="E23" s="12">
        <v>36</v>
      </c>
      <c r="F23" s="6">
        <f>1/COUNTIF(Table4[DESTINATION],B23)</f>
        <v>1</v>
      </c>
      <c r="H23" s="8" t="s">
        <v>146</v>
      </c>
      <c r="J23" s="9" t="s">
        <v>16</v>
      </c>
      <c r="K23">
        <v>1</v>
      </c>
      <c r="M23" s="27">
        <v>31</v>
      </c>
      <c r="P23" t="s">
        <v>375</v>
      </c>
      <c r="Q23" t="e">
        <f ca="1">INDEX(M2:M1530,S3+1)</f>
        <v>#N/A</v>
      </c>
    </row>
    <row r="24" spans="1:22" x14ac:dyDescent="0.25">
      <c r="A24" s="4" t="s">
        <v>14</v>
      </c>
      <c r="B24" s="5" t="s">
        <v>21</v>
      </c>
      <c r="C24" s="5">
        <v>22</v>
      </c>
      <c r="D24" s="5">
        <v>23</v>
      </c>
      <c r="E24" s="12">
        <v>36</v>
      </c>
      <c r="F24" s="6">
        <f>1/COUNTIF(Table4[DESTINATION],B24)</f>
        <v>1</v>
      </c>
      <c r="H24" s="8" t="s">
        <v>157</v>
      </c>
      <c r="J24" s="9" t="s">
        <v>17</v>
      </c>
      <c r="K24">
        <v>1</v>
      </c>
      <c r="M24" s="9" t="s">
        <v>330</v>
      </c>
      <c r="P24" t="s">
        <v>376</v>
      </c>
      <c r="Q24" t="e">
        <f ca="1">INDEX(M2:M1530,S3+2)</f>
        <v>#N/A</v>
      </c>
    </row>
    <row r="25" spans="1:22" x14ac:dyDescent="0.25">
      <c r="A25" s="4" t="s">
        <v>14</v>
      </c>
      <c r="B25" s="5" t="s">
        <v>22</v>
      </c>
      <c r="C25" s="5">
        <v>22</v>
      </c>
      <c r="D25" s="5">
        <v>23</v>
      </c>
      <c r="E25" s="12">
        <v>36</v>
      </c>
      <c r="F25" s="6">
        <f>1/COUNTIF(Table4[DESTINATION],B25)</f>
        <v>1</v>
      </c>
      <c r="H25" s="8" t="s">
        <v>160</v>
      </c>
      <c r="J25" s="9" t="s">
        <v>18</v>
      </c>
      <c r="K25">
        <v>1</v>
      </c>
      <c r="M25" s="25">
        <v>16</v>
      </c>
      <c r="P25" t="s">
        <v>377</v>
      </c>
      <c r="Q25" t="e">
        <f ca="1">INDEX(M2:M1530,S3+3)</f>
        <v>#N/A</v>
      </c>
    </row>
    <row r="26" spans="1:22" x14ac:dyDescent="0.25">
      <c r="A26" s="4" t="s">
        <v>14</v>
      </c>
      <c r="B26" s="5" t="s">
        <v>23</v>
      </c>
      <c r="C26" s="5">
        <v>23</v>
      </c>
      <c r="D26" s="5">
        <v>26</v>
      </c>
      <c r="E26" s="12">
        <v>38</v>
      </c>
      <c r="F26" s="6">
        <f>1/COUNTIF(Table4[DESTINATION],B26)</f>
        <v>1</v>
      </c>
      <c r="H26" s="8" t="s">
        <v>163</v>
      </c>
      <c r="J26" s="9" t="s">
        <v>19</v>
      </c>
      <c r="K26">
        <v>1</v>
      </c>
      <c r="M26" s="26">
        <v>19</v>
      </c>
    </row>
    <row r="27" spans="1:22" x14ac:dyDescent="0.25">
      <c r="A27" s="4" t="s">
        <v>14</v>
      </c>
      <c r="B27" s="5" t="s">
        <v>24</v>
      </c>
      <c r="C27" s="5">
        <v>23</v>
      </c>
      <c r="D27" s="5">
        <v>26</v>
      </c>
      <c r="E27" s="12">
        <v>38</v>
      </c>
      <c r="F27" s="6">
        <f>1/COUNTIF(Table4[DESTINATION],B27)</f>
        <v>1</v>
      </c>
      <c r="H27" s="8" t="s">
        <v>166</v>
      </c>
      <c r="J27" s="9" t="s">
        <v>20</v>
      </c>
      <c r="K27">
        <v>1</v>
      </c>
      <c r="M27" s="27">
        <v>28</v>
      </c>
      <c r="P27" s="253" t="s">
        <v>371</v>
      </c>
      <c r="Q27" s="253"/>
      <c r="R27" s="253"/>
      <c r="S27" s="253"/>
      <c r="T27" s="253"/>
      <c r="U27" s="253"/>
      <c r="V27" s="253"/>
    </row>
    <row r="28" spans="1:22" x14ac:dyDescent="0.25">
      <c r="A28" s="4" t="s">
        <v>14</v>
      </c>
      <c r="B28" s="5" t="s">
        <v>25</v>
      </c>
      <c r="C28" s="5">
        <v>23</v>
      </c>
      <c r="D28" s="5">
        <v>26</v>
      </c>
      <c r="E28" s="12">
        <v>38</v>
      </c>
      <c r="F28" s="6">
        <f>1/COUNTIF(Table4[DESTINATION],B28)</f>
        <v>1</v>
      </c>
      <c r="H28" s="8" t="s">
        <v>170</v>
      </c>
      <c r="J28" s="9" t="s">
        <v>21</v>
      </c>
      <c r="K28">
        <v>1</v>
      </c>
      <c r="M28" s="9" t="s">
        <v>472</v>
      </c>
      <c r="P28" t="s">
        <v>375</v>
      </c>
      <c r="Q28" t="e">
        <f ca="1">INDEX(M2:M1530,S8+1)</f>
        <v>#N/A</v>
      </c>
    </row>
    <row r="29" spans="1:22" x14ac:dyDescent="0.25">
      <c r="A29" s="4" t="s">
        <v>14</v>
      </c>
      <c r="B29" s="5" t="s">
        <v>26</v>
      </c>
      <c r="C29" s="5">
        <v>20</v>
      </c>
      <c r="D29" s="5">
        <v>22</v>
      </c>
      <c r="E29" s="12">
        <v>33</v>
      </c>
      <c r="F29" s="6">
        <f>1/COUNTIF(Table4[DESTINATION],B29)</f>
        <v>1</v>
      </c>
      <c r="H29" s="8" t="s">
        <v>331</v>
      </c>
      <c r="J29" s="9" t="s">
        <v>22</v>
      </c>
      <c r="K29">
        <v>1</v>
      </c>
      <c r="M29" s="25">
        <v>18</v>
      </c>
      <c r="P29" t="s">
        <v>376</v>
      </c>
      <c r="Q29" t="e">
        <f ca="1">INDEX(M2:M1530,S8+2)</f>
        <v>#N/A</v>
      </c>
    </row>
    <row r="30" spans="1:22" x14ac:dyDescent="0.25">
      <c r="A30" s="4" t="s">
        <v>14</v>
      </c>
      <c r="B30" s="5" t="s">
        <v>27</v>
      </c>
      <c r="C30" s="5">
        <v>23</v>
      </c>
      <c r="D30" s="5">
        <v>26</v>
      </c>
      <c r="E30" s="12">
        <v>38</v>
      </c>
      <c r="F30" s="6">
        <f>1/COUNTIF(Table4[DESTINATION],B30)</f>
        <v>1</v>
      </c>
      <c r="H30" s="8" t="s">
        <v>180</v>
      </c>
      <c r="J30" s="9" t="s">
        <v>23</v>
      </c>
      <c r="K30">
        <v>1</v>
      </c>
      <c r="M30" s="26">
        <v>20</v>
      </c>
      <c r="P30" t="s">
        <v>377</v>
      </c>
      <c r="Q30" t="e">
        <f ca="1">INDEX(M2:M1530,S8+3)</f>
        <v>#N/A</v>
      </c>
    </row>
    <row r="31" spans="1:22" x14ac:dyDescent="0.25">
      <c r="A31" s="4" t="s">
        <v>14</v>
      </c>
      <c r="B31" s="5" t="s">
        <v>28</v>
      </c>
      <c r="C31" s="5">
        <v>22</v>
      </c>
      <c r="D31" s="5">
        <v>23</v>
      </c>
      <c r="E31" s="12">
        <v>36</v>
      </c>
      <c r="F31" s="6">
        <f>1/COUNTIF(Table4[DESTINATION],B31)</f>
        <v>1</v>
      </c>
      <c r="H31" s="8" t="s">
        <v>187</v>
      </c>
      <c r="J31" s="9" t="s">
        <v>24</v>
      </c>
      <c r="K31">
        <v>1</v>
      </c>
      <c r="M31" s="27">
        <v>31</v>
      </c>
    </row>
    <row r="32" spans="1:22" x14ac:dyDescent="0.25">
      <c r="A32" s="4" t="s">
        <v>14</v>
      </c>
      <c r="B32" s="5" t="s">
        <v>29</v>
      </c>
      <c r="C32" s="5">
        <v>22</v>
      </c>
      <c r="D32" s="5">
        <v>23</v>
      </c>
      <c r="E32" s="12">
        <v>36</v>
      </c>
      <c r="F32" s="6">
        <f>1/COUNTIF(Table4[DESTINATION],B32)</f>
        <v>1</v>
      </c>
      <c r="H32" s="8" t="s">
        <v>198</v>
      </c>
      <c r="J32" s="9" t="s">
        <v>25</v>
      </c>
      <c r="K32">
        <v>1</v>
      </c>
      <c r="M32" s="8" t="s">
        <v>7</v>
      </c>
      <c r="P32" s="253" t="s">
        <v>372</v>
      </c>
      <c r="Q32" s="253"/>
      <c r="R32" s="253"/>
      <c r="S32" s="253"/>
      <c r="T32" s="253"/>
      <c r="U32" s="253"/>
      <c r="V32" s="253"/>
    </row>
    <row r="33" spans="1:22" x14ac:dyDescent="0.25">
      <c r="A33" s="4" t="s">
        <v>14</v>
      </c>
      <c r="B33" s="5" t="s">
        <v>30</v>
      </c>
      <c r="C33" s="5">
        <v>22</v>
      </c>
      <c r="D33" s="5">
        <v>23</v>
      </c>
      <c r="E33" s="12">
        <v>36</v>
      </c>
      <c r="F33" s="6">
        <f>1/COUNTIF(Table4[DESTINATION],B33)</f>
        <v>1</v>
      </c>
      <c r="H33" s="8" t="s">
        <v>202</v>
      </c>
      <c r="J33" s="9" t="s">
        <v>26</v>
      </c>
      <c r="K33">
        <v>1</v>
      </c>
      <c r="M33" s="9" t="s">
        <v>263</v>
      </c>
      <c r="P33" t="s">
        <v>375</v>
      </c>
      <c r="Q33" t="e">
        <f ca="1">INDEX(M2:M1530,S13+1)</f>
        <v>#N/A</v>
      </c>
    </row>
    <row r="34" spans="1:22" x14ac:dyDescent="0.25">
      <c r="A34" s="4" t="s">
        <v>14</v>
      </c>
      <c r="B34" s="5" t="s">
        <v>31</v>
      </c>
      <c r="C34" s="5">
        <v>22</v>
      </c>
      <c r="D34" s="5">
        <v>23</v>
      </c>
      <c r="E34" s="12">
        <v>36</v>
      </c>
      <c r="F34" s="6">
        <f>1/COUNTIF(Table4[DESTINATION],B34)</f>
        <v>1</v>
      </c>
      <c r="H34" s="8" t="s">
        <v>205</v>
      </c>
      <c r="J34" s="9" t="s">
        <v>27</v>
      </c>
      <c r="K34">
        <v>1</v>
      </c>
      <c r="M34" s="25">
        <v>16</v>
      </c>
      <c r="P34" t="s">
        <v>376</v>
      </c>
      <c r="Q34" t="e">
        <f ca="1">INDEX(M2:M1530,S13+2)</f>
        <v>#N/A</v>
      </c>
    </row>
    <row r="35" spans="1:22" x14ac:dyDescent="0.25">
      <c r="A35" s="4" t="s">
        <v>14</v>
      </c>
      <c r="B35" s="5" t="s">
        <v>32</v>
      </c>
      <c r="C35" s="5">
        <v>23</v>
      </c>
      <c r="D35" s="5">
        <v>26</v>
      </c>
      <c r="E35" s="12">
        <v>38</v>
      </c>
      <c r="F35" s="6">
        <f>1/COUNTIF(Table4[DESTINATION],B35)</f>
        <v>1</v>
      </c>
      <c r="H35" s="8" t="s">
        <v>224</v>
      </c>
      <c r="J35" s="9" t="s">
        <v>330</v>
      </c>
      <c r="K35">
        <v>1</v>
      </c>
      <c r="M35" s="26">
        <v>19</v>
      </c>
      <c r="P35" t="s">
        <v>377</v>
      </c>
      <c r="Q35" t="e">
        <f ca="1">INDEX(M2:M1530,S13+3)</f>
        <v>#N/A</v>
      </c>
    </row>
    <row r="36" spans="1:22" x14ac:dyDescent="0.25">
      <c r="A36" s="4" t="s">
        <v>14</v>
      </c>
      <c r="B36" s="5" t="s">
        <v>33</v>
      </c>
      <c r="C36" s="5">
        <v>22</v>
      </c>
      <c r="D36" s="5">
        <v>23</v>
      </c>
      <c r="E36" s="12">
        <v>36</v>
      </c>
      <c r="F36" s="6">
        <f>1/COUNTIF(Table4[DESTINATION],B36)</f>
        <v>1</v>
      </c>
      <c r="H36" s="8" t="s">
        <v>231</v>
      </c>
      <c r="J36" s="9" t="s">
        <v>28</v>
      </c>
      <c r="K36">
        <v>1</v>
      </c>
      <c r="M36" s="27">
        <v>28</v>
      </c>
    </row>
    <row r="37" spans="1:22" x14ac:dyDescent="0.25">
      <c r="A37" s="4" t="s">
        <v>14</v>
      </c>
      <c r="B37" s="5" t="s">
        <v>34</v>
      </c>
      <c r="C37" s="5">
        <v>22</v>
      </c>
      <c r="D37" s="5">
        <v>23</v>
      </c>
      <c r="E37" s="12">
        <v>36</v>
      </c>
      <c r="F37" s="6">
        <f>1/COUNTIF(Table4[DESTINATION],B37)</f>
        <v>1</v>
      </c>
      <c r="H37" s="8" t="s">
        <v>233</v>
      </c>
      <c r="J37" s="9" t="s">
        <v>29</v>
      </c>
      <c r="K37">
        <v>1</v>
      </c>
      <c r="M37" s="9" t="s">
        <v>330</v>
      </c>
      <c r="P37" s="253" t="s">
        <v>373</v>
      </c>
      <c r="Q37" s="253"/>
      <c r="R37" s="253"/>
      <c r="S37" s="253"/>
      <c r="T37" s="253"/>
      <c r="U37" s="253"/>
      <c r="V37" s="253"/>
    </row>
    <row r="38" spans="1:22" x14ac:dyDescent="0.25">
      <c r="A38" s="4" t="s">
        <v>14</v>
      </c>
      <c r="B38" s="5" t="s">
        <v>35</v>
      </c>
      <c r="C38" s="5">
        <v>23</v>
      </c>
      <c r="D38" s="5">
        <v>26</v>
      </c>
      <c r="E38" s="12">
        <v>38</v>
      </c>
      <c r="F38" s="6">
        <f>1/COUNTIF(Table4[DESTINATION],B38)</f>
        <v>1</v>
      </c>
      <c r="H38" s="8" t="s">
        <v>241</v>
      </c>
      <c r="J38" s="9" t="s">
        <v>30</v>
      </c>
      <c r="K38">
        <v>1</v>
      </c>
      <c r="M38" s="25">
        <v>16</v>
      </c>
      <c r="P38" t="s">
        <v>375</v>
      </c>
      <c r="Q38" t="e">
        <f ca="1">INDEX(M2:M1530,S18+1)</f>
        <v>#N/A</v>
      </c>
    </row>
    <row r="39" spans="1:22" x14ac:dyDescent="0.25">
      <c r="A39" s="4" t="s">
        <v>14</v>
      </c>
      <c r="B39" s="5" t="s">
        <v>36</v>
      </c>
      <c r="C39" s="5">
        <v>22</v>
      </c>
      <c r="D39" s="5">
        <v>23</v>
      </c>
      <c r="E39" s="12">
        <v>36</v>
      </c>
      <c r="F39" s="6">
        <f>1/COUNTIF(Table4[DESTINATION],B39)</f>
        <v>1</v>
      </c>
      <c r="H39" s="8" t="s">
        <v>254</v>
      </c>
      <c r="J39" s="9" t="s">
        <v>31</v>
      </c>
      <c r="K39">
        <v>1</v>
      </c>
      <c r="M39" s="26">
        <v>19</v>
      </c>
      <c r="P39" t="s">
        <v>376</v>
      </c>
      <c r="Q39" t="e">
        <f ca="1">INDEX(M2:M1530,S18+2)</f>
        <v>#N/A</v>
      </c>
    </row>
    <row r="40" spans="1:22" x14ac:dyDescent="0.25">
      <c r="A40" s="4" t="s">
        <v>14</v>
      </c>
      <c r="B40" s="5" t="s">
        <v>387</v>
      </c>
      <c r="C40" s="5">
        <v>23</v>
      </c>
      <c r="D40" s="5">
        <v>26</v>
      </c>
      <c r="E40" s="12">
        <v>38</v>
      </c>
      <c r="F40" s="6">
        <f>1/COUNTIF(Table4[DESTINATION],B40)</f>
        <v>1</v>
      </c>
      <c r="H40" s="8" t="s">
        <v>257</v>
      </c>
      <c r="J40" s="9" t="s">
        <v>32</v>
      </c>
      <c r="K40">
        <v>1</v>
      </c>
      <c r="M40" s="27">
        <v>28</v>
      </c>
      <c r="P40" t="s">
        <v>377</v>
      </c>
      <c r="Q40" t="e">
        <f ca="1">INDEX(M2:M1530,S18+3)</f>
        <v>#N/A</v>
      </c>
    </row>
    <row r="41" spans="1:22" x14ac:dyDescent="0.25">
      <c r="A41" s="4" t="s">
        <v>14</v>
      </c>
      <c r="B41" s="5" t="s">
        <v>37</v>
      </c>
      <c r="C41" s="5">
        <v>22</v>
      </c>
      <c r="D41" s="5">
        <v>23</v>
      </c>
      <c r="E41" s="12">
        <v>36</v>
      </c>
      <c r="F41" s="6">
        <f>1/COUNTIF(Table4[DESTINATION],B41)</f>
        <v>1</v>
      </c>
      <c r="H41" s="8" t="s">
        <v>262</v>
      </c>
      <c r="J41" s="9" t="s">
        <v>33</v>
      </c>
      <c r="K41">
        <v>1</v>
      </c>
      <c r="M41" s="8" t="s">
        <v>8</v>
      </c>
    </row>
    <row r="42" spans="1:22" x14ac:dyDescent="0.25">
      <c r="A42" s="4" t="s">
        <v>14</v>
      </c>
      <c r="B42" s="5" t="s">
        <v>38</v>
      </c>
      <c r="C42" s="5">
        <v>22</v>
      </c>
      <c r="D42" s="5">
        <v>23</v>
      </c>
      <c r="E42" s="12">
        <v>36</v>
      </c>
      <c r="F42" s="6">
        <f>1/COUNTIF(Table4[DESTINATION],B42)</f>
        <v>1</v>
      </c>
      <c r="H42" s="8" t="s">
        <v>265</v>
      </c>
      <c r="J42" s="9" t="s">
        <v>34</v>
      </c>
      <c r="K42">
        <v>1</v>
      </c>
      <c r="M42" s="9" t="s">
        <v>9</v>
      </c>
      <c r="P42" s="253" t="s">
        <v>461</v>
      </c>
      <c r="Q42" s="253"/>
      <c r="R42" s="253"/>
      <c r="S42" s="253"/>
      <c r="T42" s="253"/>
      <c r="U42" s="253"/>
      <c r="V42" s="253"/>
    </row>
    <row r="43" spans="1:22" x14ac:dyDescent="0.25">
      <c r="A43" s="4" t="s">
        <v>14</v>
      </c>
      <c r="B43" s="5" t="s">
        <v>386</v>
      </c>
      <c r="C43" s="5">
        <v>18</v>
      </c>
      <c r="D43" s="5">
        <v>20</v>
      </c>
      <c r="E43" s="12">
        <v>31</v>
      </c>
      <c r="F43" s="6">
        <f>1/COUNTIF(Table4[DESTINATION],B43)</f>
        <v>1</v>
      </c>
      <c r="H43" s="8" t="s">
        <v>270</v>
      </c>
      <c r="J43" s="9" t="s">
        <v>35</v>
      </c>
      <c r="K43">
        <v>1</v>
      </c>
      <c r="M43" s="25">
        <v>20</v>
      </c>
      <c r="P43" t="s">
        <v>375</v>
      </c>
      <c r="Q43" s="32">
        <f>'Trips - Per Diem Calc'!D19*0.15</f>
        <v>0</v>
      </c>
    </row>
    <row r="44" spans="1:22" x14ac:dyDescent="0.25">
      <c r="A44" s="4" t="s">
        <v>14</v>
      </c>
      <c r="B44" s="5" t="s">
        <v>39</v>
      </c>
      <c r="C44" s="5">
        <v>23</v>
      </c>
      <c r="D44" s="5">
        <v>26</v>
      </c>
      <c r="E44" s="12">
        <v>38</v>
      </c>
      <c r="F44" s="6">
        <f>1/COUNTIF(Table4[DESTINATION],B44)</f>
        <v>1</v>
      </c>
      <c r="H44" s="8" t="s">
        <v>282</v>
      </c>
      <c r="J44" s="9" t="s">
        <v>36</v>
      </c>
      <c r="K44">
        <v>1</v>
      </c>
      <c r="M44" s="26">
        <v>22</v>
      </c>
      <c r="P44" t="s">
        <v>376</v>
      </c>
      <c r="Q44" s="32">
        <f>'Trips - Per Diem Calc'!D19*0.25</f>
        <v>0</v>
      </c>
    </row>
    <row r="45" spans="1:22" x14ac:dyDescent="0.25">
      <c r="A45" s="4" t="s">
        <v>14</v>
      </c>
      <c r="B45" s="5" t="s">
        <v>40</v>
      </c>
      <c r="C45" s="5">
        <v>22</v>
      </c>
      <c r="D45" s="5">
        <v>23</v>
      </c>
      <c r="E45" s="12">
        <v>36</v>
      </c>
      <c r="F45" s="6">
        <f>1/COUNTIF(Table4[DESTINATION],B45)</f>
        <v>1</v>
      </c>
      <c r="H45" s="8" t="s">
        <v>287</v>
      </c>
      <c r="J45" s="9" t="s">
        <v>37</v>
      </c>
      <c r="K45">
        <v>1</v>
      </c>
      <c r="M45" s="27">
        <v>33</v>
      </c>
      <c r="P45" t="s">
        <v>377</v>
      </c>
      <c r="Q45" s="32">
        <f>'Trips - Per Diem Calc'!D19*0.4</f>
        <v>0</v>
      </c>
    </row>
    <row r="46" spans="1:22" x14ac:dyDescent="0.25">
      <c r="A46" s="4" t="s">
        <v>14</v>
      </c>
      <c r="B46" s="5" t="s">
        <v>41</v>
      </c>
      <c r="C46" s="5">
        <v>22</v>
      </c>
      <c r="D46" s="5">
        <v>23</v>
      </c>
      <c r="E46" s="12">
        <v>36</v>
      </c>
      <c r="F46" s="6">
        <f>1/COUNTIF(Table4[DESTINATION],B46)</f>
        <v>1</v>
      </c>
      <c r="H46" s="8" t="s">
        <v>297</v>
      </c>
      <c r="J46" s="9" t="s">
        <v>38</v>
      </c>
      <c r="K46">
        <v>1</v>
      </c>
      <c r="M46" s="9" t="s">
        <v>10</v>
      </c>
      <c r="P46" t="s">
        <v>454</v>
      </c>
      <c r="Q46" s="32">
        <f>'Trips - Per Diem Calc'!D19-Sheet1!Q43-Sheet1!Q44-Sheet1!Q45</f>
        <v>0</v>
      </c>
    </row>
    <row r="47" spans="1:22" x14ac:dyDescent="0.25">
      <c r="A47" s="4" t="s">
        <v>14</v>
      </c>
      <c r="B47" s="5" t="s">
        <v>42</v>
      </c>
      <c r="C47" s="5">
        <v>20</v>
      </c>
      <c r="D47" s="5">
        <v>22</v>
      </c>
      <c r="E47" s="12">
        <v>33</v>
      </c>
      <c r="F47" s="6">
        <f>1/COUNTIF(Table4[DESTINATION],B47)</f>
        <v>1</v>
      </c>
      <c r="H47" s="8" t="s">
        <v>302</v>
      </c>
      <c r="J47" s="9" t="s">
        <v>39</v>
      </c>
      <c r="K47">
        <v>1</v>
      </c>
      <c r="M47" s="25">
        <v>18</v>
      </c>
    </row>
    <row r="48" spans="1:22" x14ac:dyDescent="0.25">
      <c r="A48" s="4" t="s">
        <v>14</v>
      </c>
      <c r="B48" s="14" t="s">
        <v>43</v>
      </c>
      <c r="C48" s="14">
        <v>20</v>
      </c>
      <c r="D48" s="14">
        <v>22</v>
      </c>
      <c r="E48" s="15">
        <v>33</v>
      </c>
      <c r="F48" s="6">
        <f>1/COUNTIF(Table4[DESTINATION],B48)</f>
        <v>1</v>
      </c>
      <c r="H48" s="8" t="s">
        <v>312</v>
      </c>
      <c r="J48" s="9" t="s">
        <v>40</v>
      </c>
      <c r="K48">
        <v>1</v>
      </c>
      <c r="M48" s="26">
        <v>20</v>
      </c>
      <c r="P48" s="253" t="s">
        <v>466</v>
      </c>
      <c r="Q48" s="253"/>
      <c r="R48" s="253"/>
      <c r="S48" s="253"/>
      <c r="T48" s="253"/>
      <c r="U48" s="253"/>
      <c r="V48" s="253"/>
    </row>
    <row r="49" spans="1:22" x14ac:dyDescent="0.25">
      <c r="A49" s="4" t="s">
        <v>14</v>
      </c>
      <c r="B49" s="5" t="s">
        <v>44</v>
      </c>
      <c r="C49" s="5">
        <v>22</v>
      </c>
      <c r="D49" s="5">
        <v>23</v>
      </c>
      <c r="E49" s="12">
        <v>36</v>
      </c>
      <c r="F49" s="6">
        <f>1/COUNTIF(Table4[DESTINATION],B49)</f>
        <v>1</v>
      </c>
      <c r="H49" s="8" t="s">
        <v>316</v>
      </c>
      <c r="J49" s="9" t="s">
        <v>41</v>
      </c>
      <c r="K49">
        <v>1</v>
      </c>
      <c r="M49" s="27">
        <v>31</v>
      </c>
      <c r="P49" t="s">
        <v>375</v>
      </c>
      <c r="Q49" s="32">
        <f>'Trips - Per Diem Calc'!D20*0.15</f>
        <v>0</v>
      </c>
    </row>
    <row r="50" spans="1:22" x14ac:dyDescent="0.25">
      <c r="A50" s="4" t="s">
        <v>45</v>
      </c>
      <c r="B50" s="5" t="s">
        <v>385</v>
      </c>
      <c r="C50" s="5">
        <v>16</v>
      </c>
      <c r="D50" s="5">
        <v>19</v>
      </c>
      <c r="E50" s="12">
        <v>28</v>
      </c>
      <c r="F50" s="6">
        <v>1</v>
      </c>
      <c r="H50" s="8" t="s">
        <v>317</v>
      </c>
      <c r="J50" s="9" t="s">
        <v>42</v>
      </c>
      <c r="K50">
        <v>1</v>
      </c>
      <c r="M50" s="9" t="s">
        <v>330</v>
      </c>
      <c r="P50" t="s">
        <v>376</v>
      </c>
      <c r="Q50" s="32">
        <f>'Trips - Per Diem Calc'!D20*0.25</f>
        <v>0</v>
      </c>
    </row>
    <row r="51" spans="1:22" x14ac:dyDescent="0.25">
      <c r="A51" s="4" t="s">
        <v>45</v>
      </c>
      <c r="B51" s="5" t="s">
        <v>46</v>
      </c>
      <c r="C51" s="5">
        <v>23</v>
      </c>
      <c r="D51" s="5">
        <v>26</v>
      </c>
      <c r="E51" s="12">
        <v>38</v>
      </c>
      <c r="F51" s="6">
        <f>1/COUNTIF(Table4[DESTINATION],B51)</f>
        <v>1</v>
      </c>
      <c r="J51" s="9" t="s">
        <v>43</v>
      </c>
      <c r="K51">
        <v>1</v>
      </c>
      <c r="M51" s="25">
        <v>16</v>
      </c>
      <c r="P51" t="s">
        <v>377</v>
      </c>
      <c r="Q51" s="32">
        <f>'Trips - Per Diem Calc'!D20*0.4</f>
        <v>0</v>
      </c>
    </row>
    <row r="52" spans="1:22" x14ac:dyDescent="0.25">
      <c r="A52" s="4" t="s">
        <v>45</v>
      </c>
      <c r="B52" s="5" t="s">
        <v>47</v>
      </c>
      <c r="C52" s="5">
        <v>20</v>
      </c>
      <c r="D52" s="5">
        <v>22</v>
      </c>
      <c r="E52" s="12">
        <v>33</v>
      </c>
      <c r="F52" s="6">
        <f>1/COUNTIF(Table4[DESTINATION],B52)</f>
        <v>1</v>
      </c>
      <c r="J52" s="9" t="s">
        <v>44</v>
      </c>
      <c r="K52">
        <v>1</v>
      </c>
      <c r="M52" s="26">
        <v>19</v>
      </c>
      <c r="P52" t="s">
        <v>454</v>
      </c>
      <c r="Q52" s="32">
        <f>'Trips - Per Diem Calc'!D20-Sheet1!Q49-Sheet1!Q50-Sheet1!Q51</f>
        <v>0</v>
      </c>
    </row>
    <row r="53" spans="1:22" x14ac:dyDescent="0.25">
      <c r="A53" s="4" t="s">
        <v>45</v>
      </c>
      <c r="B53" s="5" t="s">
        <v>48</v>
      </c>
      <c r="C53" s="5">
        <v>22</v>
      </c>
      <c r="D53" s="5">
        <v>23</v>
      </c>
      <c r="E53" s="12">
        <v>36</v>
      </c>
      <c r="F53" s="6">
        <f>1/COUNTIF(Table4[DESTINATION],B53)</f>
        <v>1</v>
      </c>
      <c r="J53" s="9" t="s">
        <v>386</v>
      </c>
      <c r="K53">
        <v>1</v>
      </c>
      <c r="M53" s="27">
        <v>28</v>
      </c>
    </row>
    <row r="54" spans="1:22" x14ac:dyDescent="0.25">
      <c r="A54" s="4" t="s">
        <v>45</v>
      </c>
      <c r="B54" s="5" t="s">
        <v>49</v>
      </c>
      <c r="C54" s="5">
        <v>18</v>
      </c>
      <c r="D54" s="5">
        <v>20</v>
      </c>
      <c r="E54" s="12">
        <v>31</v>
      </c>
      <c r="F54" s="6">
        <f>1/COUNTIF(Table4[DESTINATION],B54)</f>
        <v>1</v>
      </c>
      <c r="J54" s="9" t="s">
        <v>387</v>
      </c>
      <c r="K54">
        <v>1</v>
      </c>
      <c r="M54" s="9" t="s">
        <v>11</v>
      </c>
      <c r="P54" s="253" t="s">
        <v>467</v>
      </c>
      <c r="Q54" s="253"/>
      <c r="R54" s="253"/>
      <c r="S54" s="253"/>
      <c r="T54" s="253"/>
      <c r="U54" s="253"/>
      <c r="V54" s="253"/>
    </row>
    <row r="55" spans="1:22" x14ac:dyDescent="0.25">
      <c r="A55" s="4" t="s">
        <v>45</v>
      </c>
      <c r="B55" s="5" t="s">
        <v>50</v>
      </c>
      <c r="C55" s="5">
        <v>22</v>
      </c>
      <c r="D55" s="5">
        <v>23</v>
      </c>
      <c r="E55" s="12">
        <v>36</v>
      </c>
      <c r="F55" s="6">
        <f>1/COUNTIF(Table4[DESTINATION],B55)</f>
        <v>1</v>
      </c>
      <c r="J55" s="8" t="s">
        <v>45</v>
      </c>
      <c r="K55">
        <v>16</v>
      </c>
      <c r="M55" s="25">
        <v>22</v>
      </c>
      <c r="P55" t="s">
        <v>375</v>
      </c>
      <c r="Q55" s="32">
        <f>'Trips - Per Diem Calc'!D21*0.15</f>
        <v>0</v>
      </c>
    </row>
    <row r="56" spans="1:22" x14ac:dyDescent="0.25">
      <c r="A56" s="4" t="s">
        <v>45</v>
      </c>
      <c r="B56" s="5" t="s">
        <v>51</v>
      </c>
      <c r="C56" s="5">
        <v>23</v>
      </c>
      <c r="D56" s="5">
        <v>26</v>
      </c>
      <c r="E56" s="12">
        <v>38</v>
      </c>
      <c r="F56" s="6">
        <f>1/COUNTIF(Table4[DESTINATION],B56)</f>
        <v>1</v>
      </c>
      <c r="J56" s="9" t="s">
        <v>46</v>
      </c>
      <c r="K56">
        <v>1</v>
      </c>
      <c r="M56" s="26">
        <v>23</v>
      </c>
      <c r="P56" t="s">
        <v>376</v>
      </c>
      <c r="Q56" s="32">
        <f>'Trips - Per Diem Calc'!D21*0.25</f>
        <v>0</v>
      </c>
    </row>
    <row r="57" spans="1:22" x14ac:dyDescent="0.25">
      <c r="A57" s="4" t="s">
        <v>45</v>
      </c>
      <c r="B57" s="5" t="s">
        <v>388</v>
      </c>
      <c r="C57" s="5">
        <v>20</v>
      </c>
      <c r="D57" s="5">
        <v>22</v>
      </c>
      <c r="E57" s="12">
        <v>33</v>
      </c>
      <c r="F57" s="6">
        <f>1/COUNTIF(Table4[DESTINATION],B57)</f>
        <v>1</v>
      </c>
      <c r="J57" s="9" t="s">
        <v>47</v>
      </c>
      <c r="K57">
        <v>1</v>
      </c>
      <c r="M57" s="27">
        <v>36</v>
      </c>
      <c r="P57" t="s">
        <v>377</v>
      </c>
      <c r="Q57" s="32">
        <f>'Trips - Per Diem Calc'!D21*0.4</f>
        <v>0</v>
      </c>
    </row>
    <row r="58" spans="1:22" x14ac:dyDescent="0.25">
      <c r="A58" s="4" t="s">
        <v>45</v>
      </c>
      <c r="B58" s="5" t="s">
        <v>52</v>
      </c>
      <c r="C58" s="5">
        <v>20</v>
      </c>
      <c r="D58" s="5">
        <v>22</v>
      </c>
      <c r="E58" s="12">
        <v>33</v>
      </c>
      <c r="F58" s="6">
        <f>1/COUNTIF(Table4[DESTINATION],B58)</f>
        <v>1</v>
      </c>
      <c r="J58" s="9" t="s">
        <v>48</v>
      </c>
      <c r="K58">
        <v>1</v>
      </c>
      <c r="M58" s="9" t="s">
        <v>12</v>
      </c>
      <c r="P58" t="s">
        <v>454</v>
      </c>
      <c r="Q58" s="32">
        <f>'Trips - Per Diem Calc'!D21-Sheet1!Q55-Sheet1!Q56-Sheet1!Q57</f>
        <v>0</v>
      </c>
    </row>
    <row r="59" spans="1:22" x14ac:dyDescent="0.25">
      <c r="A59" s="4" t="s">
        <v>45</v>
      </c>
      <c r="B59" s="5" t="s">
        <v>53</v>
      </c>
      <c r="C59" s="5">
        <v>20</v>
      </c>
      <c r="D59" s="5">
        <v>22</v>
      </c>
      <c r="E59" s="12">
        <v>33</v>
      </c>
      <c r="F59" s="6">
        <f>1/COUNTIF(Table4[DESTINATION],B59)</f>
        <v>1</v>
      </c>
      <c r="J59" s="9" t="s">
        <v>49</v>
      </c>
      <c r="K59">
        <v>1</v>
      </c>
      <c r="M59" s="25">
        <v>23</v>
      </c>
    </row>
    <row r="60" spans="1:22" x14ac:dyDescent="0.25">
      <c r="A60" s="4" t="s">
        <v>45</v>
      </c>
      <c r="B60" s="5" t="s">
        <v>54</v>
      </c>
      <c r="C60" s="5">
        <v>22</v>
      </c>
      <c r="D60" s="5">
        <v>23</v>
      </c>
      <c r="E60" s="12">
        <v>36</v>
      </c>
      <c r="F60" s="6">
        <f>1/COUNTIF(Table4[DESTINATION],B60)</f>
        <v>1</v>
      </c>
      <c r="J60" s="9" t="s">
        <v>50</v>
      </c>
      <c r="K60">
        <v>1</v>
      </c>
      <c r="M60" s="26">
        <v>26</v>
      </c>
      <c r="P60" s="253" t="s">
        <v>468</v>
      </c>
      <c r="Q60" s="253"/>
      <c r="R60" s="253"/>
      <c r="S60" s="253"/>
      <c r="T60" s="253"/>
      <c r="U60" s="253"/>
      <c r="V60" s="253"/>
    </row>
    <row r="61" spans="1:22" x14ac:dyDescent="0.25">
      <c r="A61" s="4" t="s">
        <v>45</v>
      </c>
      <c r="B61" s="5" t="s">
        <v>55</v>
      </c>
      <c r="C61" s="5">
        <v>18</v>
      </c>
      <c r="D61" s="5">
        <v>20</v>
      </c>
      <c r="E61" s="12">
        <v>31</v>
      </c>
      <c r="F61" s="6">
        <f>1/COUNTIF(Table4[DESTINATION],B61)</f>
        <v>1</v>
      </c>
      <c r="J61" s="9" t="s">
        <v>51</v>
      </c>
      <c r="K61">
        <v>1</v>
      </c>
      <c r="M61" s="27">
        <v>38</v>
      </c>
      <c r="P61" t="s">
        <v>375</v>
      </c>
      <c r="Q61" s="32">
        <f>'Trips - Per Diem Calc'!D22*0.15</f>
        <v>0</v>
      </c>
    </row>
    <row r="62" spans="1:22" x14ac:dyDescent="0.25">
      <c r="A62" s="4" t="s">
        <v>45</v>
      </c>
      <c r="B62" s="5" t="s">
        <v>56</v>
      </c>
      <c r="C62" s="5">
        <v>23</v>
      </c>
      <c r="D62" s="5">
        <v>26</v>
      </c>
      <c r="E62" s="12">
        <v>38</v>
      </c>
      <c r="F62" s="6">
        <f>1/COUNTIF(Table4[DESTINATION],B62)</f>
        <v>1</v>
      </c>
      <c r="J62" s="9" t="s">
        <v>52</v>
      </c>
      <c r="K62">
        <v>1</v>
      </c>
      <c r="M62" s="9" t="s">
        <v>13</v>
      </c>
      <c r="P62" t="s">
        <v>376</v>
      </c>
      <c r="Q62" s="32">
        <f>'Trips - Per Diem Calc'!D22*0.25</f>
        <v>0</v>
      </c>
    </row>
    <row r="63" spans="1:22" x14ac:dyDescent="0.25">
      <c r="A63" s="4" t="s">
        <v>45</v>
      </c>
      <c r="B63" s="5" t="s">
        <v>57</v>
      </c>
      <c r="C63" s="5">
        <v>23</v>
      </c>
      <c r="D63" s="5">
        <v>26</v>
      </c>
      <c r="E63" s="12">
        <v>38</v>
      </c>
      <c r="F63" s="6">
        <f>1/COUNTIF(Table4[DESTINATION],B63)</f>
        <v>1</v>
      </c>
      <c r="J63" s="9" t="s">
        <v>53</v>
      </c>
      <c r="K63">
        <v>1</v>
      </c>
      <c r="M63" s="25">
        <v>20</v>
      </c>
      <c r="P63" t="s">
        <v>377</v>
      </c>
      <c r="Q63" s="32">
        <f>'Trips - Per Diem Calc'!D22*0.4</f>
        <v>0</v>
      </c>
    </row>
    <row r="64" spans="1:22" x14ac:dyDescent="0.25">
      <c r="A64" s="4" t="s">
        <v>45</v>
      </c>
      <c r="B64" s="14" t="s">
        <v>58</v>
      </c>
      <c r="C64" s="14">
        <v>23</v>
      </c>
      <c r="D64" s="14">
        <v>26</v>
      </c>
      <c r="E64" s="15">
        <v>38</v>
      </c>
      <c r="F64" s="6">
        <f>1/COUNTIF(Table4[DESTINATION],B64)</f>
        <v>1</v>
      </c>
      <c r="J64" s="9" t="s">
        <v>54</v>
      </c>
      <c r="K64">
        <v>1</v>
      </c>
      <c r="M64" s="26">
        <v>22</v>
      </c>
      <c r="P64" t="s">
        <v>454</v>
      </c>
      <c r="Q64" s="32">
        <f>'Trips - Per Diem Calc'!D22-Sheet1!Q61-Sheet1!Q62-Sheet1!Q63</f>
        <v>0</v>
      </c>
    </row>
    <row r="65" spans="1:13" x14ac:dyDescent="0.25">
      <c r="A65" s="4" t="s">
        <v>45</v>
      </c>
      <c r="B65" s="5" t="s">
        <v>59</v>
      </c>
      <c r="C65" s="5">
        <v>23</v>
      </c>
      <c r="D65" s="5">
        <v>26</v>
      </c>
      <c r="E65" s="12">
        <v>38</v>
      </c>
      <c r="F65" s="6">
        <f>1/COUNTIF(Table4[DESTINATION],B65)</f>
        <v>1</v>
      </c>
      <c r="J65" s="9" t="s">
        <v>55</v>
      </c>
      <c r="K65">
        <v>1</v>
      </c>
      <c r="M65" s="27">
        <v>33</v>
      </c>
    </row>
    <row r="66" spans="1:13" x14ac:dyDescent="0.25">
      <c r="A66" s="4" t="s">
        <v>60</v>
      </c>
      <c r="B66" s="5" t="s">
        <v>385</v>
      </c>
      <c r="C66" s="5">
        <v>16</v>
      </c>
      <c r="D66" s="5">
        <v>19</v>
      </c>
      <c r="E66" s="12">
        <v>28</v>
      </c>
      <c r="F66" s="6">
        <v>1</v>
      </c>
      <c r="J66" s="9" t="s">
        <v>330</v>
      </c>
      <c r="K66">
        <v>1</v>
      </c>
      <c r="M66" s="8" t="s">
        <v>14</v>
      </c>
    </row>
    <row r="67" spans="1:13" x14ac:dyDescent="0.25">
      <c r="A67" s="4" t="s">
        <v>60</v>
      </c>
      <c r="B67" s="5" t="s">
        <v>61</v>
      </c>
      <c r="C67" s="5">
        <v>22</v>
      </c>
      <c r="D67" s="5">
        <v>23</v>
      </c>
      <c r="E67" s="12">
        <v>36</v>
      </c>
      <c r="F67" s="6">
        <f>1/COUNTIF(Table4[DESTINATION],B67)</f>
        <v>1</v>
      </c>
      <c r="J67" s="9" t="s">
        <v>56</v>
      </c>
      <c r="K67">
        <v>1</v>
      </c>
      <c r="M67" s="9" t="s">
        <v>15</v>
      </c>
    </row>
    <row r="68" spans="1:13" x14ac:dyDescent="0.25">
      <c r="A68" s="4" t="s">
        <v>60</v>
      </c>
      <c r="B68" s="5" t="s">
        <v>62</v>
      </c>
      <c r="C68" s="5">
        <v>20</v>
      </c>
      <c r="D68" s="5">
        <v>22</v>
      </c>
      <c r="E68" s="12">
        <v>33</v>
      </c>
      <c r="F68" s="6">
        <f>1/COUNTIF(Table4[DESTINATION],B68)</f>
        <v>1</v>
      </c>
      <c r="J68" s="9" t="s">
        <v>57</v>
      </c>
      <c r="K68">
        <v>1</v>
      </c>
      <c r="M68" s="25">
        <v>22</v>
      </c>
    </row>
    <row r="69" spans="1:13" x14ac:dyDescent="0.25">
      <c r="A69" s="4" t="s">
        <v>60</v>
      </c>
      <c r="B69" s="14" t="s">
        <v>63</v>
      </c>
      <c r="C69" s="14">
        <v>20</v>
      </c>
      <c r="D69" s="14">
        <v>22</v>
      </c>
      <c r="E69" s="15">
        <v>33</v>
      </c>
      <c r="F69" s="6">
        <f>1/COUNTIF(Table4[DESTINATION],B69)</f>
        <v>1</v>
      </c>
      <c r="J69" s="9" t="s">
        <v>58</v>
      </c>
      <c r="K69">
        <v>1</v>
      </c>
      <c r="M69" s="26">
        <v>23</v>
      </c>
    </row>
    <row r="70" spans="1:13" x14ac:dyDescent="0.25">
      <c r="A70" s="4" t="s">
        <v>60</v>
      </c>
      <c r="B70" s="5" t="s">
        <v>64</v>
      </c>
      <c r="C70" s="5">
        <v>22</v>
      </c>
      <c r="D70" s="5">
        <v>23</v>
      </c>
      <c r="E70" s="12">
        <v>36</v>
      </c>
      <c r="F70" s="6">
        <f>1/COUNTIF(Table4[DESTINATION],B70)</f>
        <v>1</v>
      </c>
      <c r="J70" s="9" t="s">
        <v>59</v>
      </c>
      <c r="K70">
        <v>1</v>
      </c>
      <c r="M70" s="27">
        <v>36</v>
      </c>
    </row>
    <row r="71" spans="1:13" x14ac:dyDescent="0.25">
      <c r="A71" s="4" t="s">
        <v>65</v>
      </c>
      <c r="B71" s="14" t="s">
        <v>66</v>
      </c>
      <c r="C71" s="14">
        <v>23</v>
      </c>
      <c r="D71" s="14">
        <v>26</v>
      </c>
      <c r="E71" s="15">
        <v>38</v>
      </c>
      <c r="F71" s="6">
        <v>1</v>
      </c>
      <c r="J71" s="9" t="s">
        <v>388</v>
      </c>
      <c r="K71">
        <v>1</v>
      </c>
      <c r="M71" s="9" t="s">
        <v>16</v>
      </c>
    </row>
    <row r="72" spans="1:13" x14ac:dyDescent="0.25">
      <c r="A72" s="4" t="s">
        <v>65</v>
      </c>
      <c r="B72" s="5" t="s">
        <v>385</v>
      </c>
      <c r="C72" s="5">
        <v>16</v>
      </c>
      <c r="D72" s="5">
        <v>19</v>
      </c>
      <c r="E72" s="12">
        <v>28</v>
      </c>
      <c r="F72" s="6">
        <v>1</v>
      </c>
      <c r="J72" s="8" t="s">
        <v>60</v>
      </c>
      <c r="K72">
        <v>5</v>
      </c>
      <c r="M72" s="25">
        <v>18</v>
      </c>
    </row>
    <row r="73" spans="1:13" x14ac:dyDescent="0.25">
      <c r="A73" s="4" t="s">
        <v>67</v>
      </c>
      <c r="B73" s="5" t="s">
        <v>385</v>
      </c>
      <c r="C73" s="5">
        <v>16</v>
      </c>
      <c r="D73" s="5">
        <v>19</v>
      </c>
      <c r="E73" s="12">
        <v>28</v>
      </c>
      <c r="F73" s="6">
        <v>1</v>
      </c>
      <c r="J73" s="9" t="s">
        <v>61</v>
      </c>
      <c r="K73">
        <v>1</v>
      </c>
      <c r="M73" s="26">
        <v>20</v>
      </c>
    </row>
    <row r="74" spans="1:13" x14ac:dyDescent="0.25">
      <c r="A74" s="4" t="s">
        <v>67</v>
      </c>
      <c r="B74" s="14" t="s">
        <v>68</v>
      </c>
      <c r="C74" s="14">
        <v>18</v>
      </c>
      <c r="D74" s="14">
        <v>20</v>
      </c>
      <c r="E74" s="15">
        <v>31</v>
      </c>
      <c r="F74" s="6">
        <v>1</v>
      </c>
      <c r="J74" s="9" t="s">
        <v>62</v>
      </c>
      <c r="K74">
        <v>1</v>
      </c>
      <c r="M74" s="27">
        <v>31</v>
      </c>
    </row>
    <row r="75" spans="1:13" x14ac:dyDescent="0.25">
      <c r="A75" s="4" t="s">
        <v>67</v>
      </c>
      <c r="B75" s="5" t="s">
        <v>69</v>
      </c>
      <c r="C75" s="5">
        <v>18</v>
      </c>
      <c r="D75" s="5">
        <v>20</v>
      </c>
      <c r="E75" s="12">
        <v>31</v>
      </c>
      <c r="F75" s="6">
        <v>1</v>
      </c>
      <c r="J75" s="9" t="s">
        <v>63</v>
      </c>
      <c r="K75">
        <v>1</v>
      </c>
      <c r="M75" s="9" t="s">
        <v>17</v>
      </c>
    </row>
    <row r="76" spans="1:13" x14ac:dyDescent="0.25">
      <c r="A76" s="4" t="s">
        <v>70</v>
      </c>
      <c r="B76" s="5" t="s">
        <v>385</v>
      </c>
      <c r="C76" s="5">
        <v>16</v>
      </c>
      <c r="D76" s="5">
        <v>19</v>
      </c>
      <c r="E76" s="12">
        <v>28</v>
      </c>
      <c r="F76" s="6">
        <v>1</v>
      </c>
      <c r="J76" s="9" t="s">
        <v>64</v>
      </c>
      <c r="K76">
        <v>1</v>
      </c>
      <c r="M76" s="25">
        <v>22</v>
      </c>
    </row>
    <row r="77" spans="1:13" x14ac:dyDescent="0.25">
      <c r="A77" s="4" t="s">
        <v>70</v>
      </c>
      <c r="B77" s="5" t="s">
        <v>71</v>
      </c>
      <c r="C77" s="5">
        <v>22</v>
      </c>
      <c r="D77" s="5">
        <v>23</v>
      </c>
      <c r="E77" s="12">
        <v>36</v>
      </c>
      <c r="F77" s="6">
        <v>1</v>
      </c>
      <c r="J77" s="9" t="s">
        <v>330</v>
      </c>
      <c r="K77">
        <v>1</v>
      </c>
      <c r="M77" s="26">
        <v>23</v>
      </c>
    </row>
    <row r="78" spans="1:13" x14ac:dyDescent="0.25">
      <c r="A78" s="4" t="s">
        <v>70</v>
      </c>
      <c r="B78" s="5" t="s">
        <v>72</v>
      </c>
      <c r="C78" s="5">
        <v>20</v>
      </c>
      <c r="D78" s="5">
        <v>22</v>
      </c>
      <c r="E78" s="12">
        <v>33</v>
      </c>
      <c r="F78" s="6">
        <f>1/COUNTIF(Table4[DESTINATION],B78)</f>
        <v>1</v>
      </c>
      <c r="J78" s="8" t="s">
        <v>65</v>
      </c>
      <c r="K78">
        <v>2</v>
      </c>
      <c r="M78" s="27">
        <v>36</v>
      </c>
    </row>
    <row r="79" spans="1:13" x14ac:dyDescent="0.25">
      <c r="A79" s="4" t="s">
        <v>70</v>
      </c>
      <c r="B79" s="5" t="s">
        <v>73</v>
      </c>
      <c r="C79" s="5">
        <v>18</v>
      </c>
      <c r="D79" s="5">
        <v>20</v>
      </c>
      <c r="E79" s="12">
        <v>31</v>
      </c>
      <c r="F79" s="6">
        <f>1/COUNTIF(Table4[DESTINATION],B79)</f>
        <v>1</v>
      </c>
      <c r="J79" s="9" t="s">
        <v>66</v>
      </c>
      <c r="K79">
        <v>1</v>
      </c>
      <c r="M79" s="9" t="s">
        <v>18</v>
      </c>
    </row>
    <row r="80" spans="1:13" x14ac:dyDescent="0.25">
      <c r="A80" s="4" t="s">
        <v>70</v>
      </c>
      <c r="B80" s="5" t="s">
        <v>74</v>
      </c>
      <c r="C80" s="5">
        <v>20</v>
      </c>
      <c r="D80" s="5">
        <v>22</v>
      </c>
      <c r="E80" s="12">
        <v>33</v>
      </c>
      <c r="F80" s="6">
        <f>1/COUNTIF(Table4[DESTINATION],B80)</f>
        <v>1</v>
      </c>
      <c r="J80" s="9" t="s">
        <v>330</v>
      </c>
      <c r="K80">
        <v>1</v>
      </c>
      <c r="M80" s="25">
        <v>20</v>
      </c>
    </row>
    <row r="81" spans="1:13" x14ac:dyDescent="0.25">
      <c r="A81" s="4" t="s">
        <v>70</v>
      </c>
      <c r="B81" s="5" t="s">
        <v>75</v>
      </c>
      <c r="C81" s="5">
        <v>22</v>
      </c>
      <c r="D81" s="5">
        <v>23</v>
      </c>
      <c r="E81" s="12">
        <v>36</v>
      </c>
      <c r="F81" s="6">
        <f>1/COUNTIF(Table4[DESTINATION],B81)</f>
        <v>1</v>
      </c>
      <c r="J81" s="8" t="s">
        <v>67</v>
      </c>
      <c r="K81">
        <v>3</v>
      </c>
      <c r="M81" s="26">
        <v>22</v>
      </c>
    </row>
    <row r="82" spans="1:13" x14ac:dyDescent="0.25">
      <c r="A82" s="4" t="s">
        <v>70</v>
      </c>
      <c r="B82" s="5" t="s">
        <v>76</v>
      </c>
      <c r="C82" s="5">
        <v>20</v>
      </c>
      <c r="D82" s="5">
        <v>22</v>
      </c>
      <c r="E82" s="12">
        <v>33</v>
      </c>
      <c r="F82" s="6">
        <f>1/COUNTIF(Table4[DESTINATION],B82)</f>
        <v>1</v>
      </c>
      <c r="J82" s="9" t="s">
        <v>68</v>
      </c>
      <c r="K82">
        <v>1</v>
      </c>
      <c r="M82" s="27">
        <v>33</v>
      </c>
    </row>
    <row r="83" spans="1:13" x14ac:dyDescent="0.25">
      <c r="A83" s="4" t="s">
        <v>70</v>
      </c>
      <c r="B83" s="5" t="s">
        <v>77</v>
      </c>
      <c r="C83" s="5">
        <v>22</v>
      </c>
      <c r="D83" s="5">
        <v>23</v>
      </c>
      <c r="E83" s="12">
        <v>36</v>
      </c>
      <c r="F83" s="6">
        <f>1/COUNTIF(Table4[DESTINATION],B83)</f>
        <v>1</v>
      </c>
      <c r="J83" s="9" t="s">
        <v>330</v>
      </c>
      <c r="K83">
        <v>1</v>
      </c>
      <c r="M83" s="9" t="s">
        <v>19</v>
      </c>
    </row>
    <row r="84" spans="1:13" x14ac:dyDescent="0.25">
      <c r="A84" s="4" t="s">
        <v>70</v>
      </c>
      <c r="B84" s="5" t="s">
        <v>78</v>
      </c>
      <c r="C84" s="5">
        <v>18</v>
      </c>
      <c r="D84" s="5">
        <v>20</v>
      </c>
      <c r="E84" s="12">
        <v>31</v>
      </c>
      <c r="F84" s="6">
        <f>1/COUNTIF(Table4[DESTINATION],B84)</f>
        <v>1</v>
      </c>
      <c r="J84" s="9" t="s">
        <v>69</v>
      </c>
      <c r="K84">
        <v>1</v>
      </c>
      <c r="M84" s="25">
        <v>22</v>
      </c>
    </row>
    <row r="85" spans="1:13" x14ac:dyDescent="0.25">
      <c r="A85" s="4" t="s">
        <v>70</v>
      </c>
      <c r="B85" s="5" t="s">
        <v>79</v>
      </c>
      <c r="C85" s="5">
        <v>22</v>
      </c>
      <c r="D85" s="5">
        <v>23</v>
      </c>
      <c r="E85" s="12">
        <v>36</v>
      </c>
      <c r="F85" s="6">
        <f>1/COUNTIF(Table4[DESTINATION],B85)</f>
        <v>1</v>
      </c>
      <c r="J85" s="8" t="s">
        <v>70</v>
      </c>
      <c r="K85">
        <v>23</v>
      </c>
      <c r="M85" s="26">
        <v>23</v>
      </c>
    </row>
    <row r="86" spans="1:13" x14ac:dyDescent="0.25">
      <c r="A86" s="4" t="s">
        <v>70</v>
      </c>
      <c r="B86" s="5" t="s">
        <v>80</v>
      </c>
      <c r="C86" s="5">
        <v>23</v>
      </c>
      <c r="D86" s="5">
        <v>26</v>
      </c>
      <c r="E86" s="12">
        <v>38</v>
      </c>
      <c r="F86" s="6">
        <f>1/COUNTIF(Table4[DESTINATION],B86)</f>
        <v>1</v>
      </c>
      <c r="J86" s="9" t="s">
        <v>71</v>
      </c>
      <c r="K86">
        <v>1</v>
      </c>
      <c r="M86" s="27">
        <v>36</v>
      </c>
    </row>
    <row r="87" spans="1:13" x14ac:dyDescent="0.25">
      <c r="A87" s="4" t="s">
        <v>70</v>
      </c>
      <c r="B87" s="5" t="s">
        <v>81</v>
      </c>
      <c r="C87" s="5">
        <v>20</v>
      </c>
      <c r="D87" s="5">
        <v>22</v>
      </c>
      <c r="E87" s="12">
        <v>33</v>
      </c>
      <c r="F87" s="6">
        <f>1/COUNTIF(Table4[DESTINATION],B87)</f>
        <v>1</v>
      </c>
      <c r="J87" s="9" t="s">
        <v>72</v>
      </c>
      <c r="K87">
        <v>1</v>
      </c>
      <c r="M87" s="9" t="s">
        <v>20</v>
      </c>
    </row>
    <row r="88" spans="1:13" x14ac:dyDescent="0.25">
      <c r="A88" s="4" t="s">
        <v>70</v>
      </c>
      <c r="B88" s="5" t="s">
        <v>82</v>
      </c>
      <c r="C88" s="5">
        <v>20</v>
      </c>
      <c r="D88" s="5">
        <v>22</v>
      </c>
      <c r="E88" s="12">
        <v>33</v>
      </c>
      <c r="F88" s="6">
        <f>1/COUNTIF(Table4[DESTINATION],B88)</f>
        <v>1</v>
      </c>
      <c r="J88" s="9" t="s">
        <v>73</v>
      </c>
      <c r="K88">
        <v>1</v>
      </c>
      <c r="M88" s="25">
        <v>22</v>
      </c>
    </row>
    <row r="89" spans="1:13" x14ac:dyDescent="0.25">
      <c r="A89" s="4" t="s">
        <v>70</v>
      </c>
      <c r="B89" s="5" t="s">
        <v>83</v>
      </c>
      <c r="C89" s="5">
        <v>20</v>
      </c>
      <c r="D89" s="5">
        <v>22</v>
      </c>
      <c r="E89" s="12">
        <v>33</v>
      </c>
      <c r="F89" s="6">
        <f>1/COUNTIF(Table4[DESTINATION],B89)</f>
        <v>1</v>
      </c>
      <c r="J89" s="9" t="s">
        <v>74</v>
      </c>
      <c r="K89">
        <v>1</v>
      </c>
      <c r="M89" s="26">
        <v>23</v>
      </c>
    </row>
    <row r="90" spans="1:13" x14ac:dyDescent="0.25">
      <c r="A90" s="4" t="s">
        <v>70</v>
      </c>
      <c r="B90" s="5" t="s">
        <v>389</v>
      </c>
      <c r="C90" s="5">
        <v>18</v>
      </c>
      <c r="D90" s="5">
        <v>20</v>
      </c>
      <c r="E90" s="12">
        <v>31</v>
      </c>
      <c r="F90" s="6">
        <f>1/COUNTIF(Table4[DESTINATION],B90)</f>
        <v>1</v>
      </c>
      <c r="J90" s="9" t="s">
        <v>75</v>
      </c>
      <c r="K90">
        <v>1</v>
      </c>
      <c r="M90" s="27">
        <v>36</v>
      </c>
    </row>
    <row r="91" spans="1:13" x14ac:dyDescent="0.25">
      <c r="A91" s="4" t="s">
        <v>70</v>
      </c>
      <c r="B91" s="5" t="s">
        <v>84</v>
      </c>
      <c r="C91" s="5">
        <v>18</v>
      </c>
      <c r="D91" s="5">
        <v>20</v>
      </c>
      <c r="E91" s="12">
        <v>31</v>
      </c>
      <c r="F91" s="6">
        <f>1/COUNTIF(Table4[DESTINATION],B91)</f>
        <v>1</v>
      </c>
      <c r="J91" s="9" t="s">
        <v>76</v>
      </c>
      <c r="K91">
        <v>1</v>
      </c>
      <c r="M91" s="9" t="s">
        <v>21</v>
      </c>
    </row>
    <row r="92" spans="1:13" x14ac:dyDescent="0.25">
      <c r="A92" s="4" t="s">
        <v>70</v>
      </c>
      <c r="B92" s="5" t="s">
        <v>85</v>
      </c>
      <c r="C92" s="5">
        <v>22</v>
      </c>
      <c r="D92" s="5">
        <v>23</v>
      </c>
      <c r="E92" s="12">
        <v>36</v>
      </c>
      <c r="F92" s="6">
        <f>1/COUNTIF(Table4[DESTINATION],B92)</f>
        <v>1</v>
      </c>
      <c r="J92" s="9" t="s">
        <v>77</v>
      </c>
      <c r="K92">
        <v>1</v>
      </c>
      <c r="M92" s="25">
        <v>22</v>
      </c>
    </row>
    <row r="93" spans="1:13" x14ac:dyDescent="0.25">
      <c r="A93" s="4" t="s">
        <v>70</v>
      </c>
      <c r="B93" s="5" t="s">
        <v>86</v>
      </c>
      <c r="C93" s="5">
        <v>18</v>
      </c>
      <c r="D93" s="5">
        <v>20</v>
      </c>
      <c r="E93" s="12">
        <v>31</v>
      </c>
      <c r="F93" s="6">
        <f>1/COUNTIF(Table4[DESTINATION],B93)</f>
        <v>1</v>
      </c>
      <c r="J93" s="9" t="s">
        <v>78</v>
      </c>
      <c r="K93">
        <v>1</v>
      </c>
      <c r="M93" s="26">
        <v>23</v>
      </c>
    </row>
    <row r="94" spans="1:13" x14ac:dyDescent="0.25">
      <c r="A94" s="4" t="s">
        <v>70</v>
      </c>
      <c r="B94" s="5" t="s">
        <v>87</v>
      </c>
      <c r="C94" s="5">
        <v>20</v>
      </c>
      <c r="D94" s="5">
        <v>22</v>
      </c>
      <c r="E94" s="12">
        <v>33</v>
      </c>
      <c r="F94" s="6">
        <f>1/COUNTIF(Table4[DESTINATION],B94)</f>
        <v>1</v>
      </c>
      <c r="J94" s="9" t="s">
        <v>79</v>
      </c>
      <c r="K94">
        <v>1</v>
      </c>
      <c r="M94" s="27">
        <v>36</v>
      </c>
    </row>
    <row r="95" spans="1:13" x14ac:dyDescent="0.25">
      <c r="A95" s="4" t="s">
        <v>70</v>
      </c>
      <c r="B95" s="5" t="s">
        <v>88</v>
      </c>
      <c r="C95" s="5">
        <v>20</v>
      </c>
      <c r="D95" s="5">
        <v>22</v>
      </c>
      <c r="E95" s="12">
        <v>33</v>
      </c>
      <c r="F95" s="6">
        <f>1/COUNTIF(Table4[DESTINATION],B95)</f>
        <v>1</v>
      </c>
      <c r="J95" s="9" t="s">
        <v>80</v>
      </c>
      <c r="K95">
        <v>1</v>
      </c>
      <c r="M95" s="9" t="s">
        <v>22</v>
      </c>
    </row>
    <row r="96" spans="1:13" x14ac:dyDescent="0.25">
      <c r="A96" s="4" t="s">
        <v>70</v>
      </c>
      <c r="B96" s="5" t="s">
        <v>89</v>
      </c>
      <c r="C96" s="5">
        <v>20</v>
      </c>
      <c r="D96" s="5">
        <v>22</v>
      </c>
      <c r="E96" s="12">
        <v>33</v>
      </c>
      <c r="F96" s="6">
        <f>1/COUNTIF(Table4[DESTINATION],B96)</f>
        <v>1</v>
      </c>
      <c r="J96" s="9" t="s">
        <v>81</v>
      </c>
      <c r="K96">
        <v>1</v>
      </c>
      <c r="M96" s="25">
        <v>22</v>
      </c>
    </row>
    <row r="97" spans="1:13" x14ac:dyDescent="0.25">
      <c r="A97" s="4" t="s">
        <v>70</v>
      </c>
      <c r="B97" s="14" t="s">
        <v>90</v>
      </c>
      <c r="C97" s="14">
        <v>20</v>
      </c>
      <c r="D97" s="14">
        <v>22</v>
      </c>
      <c r="E97" s="15">
        <v>33</v>
      </c>
      <c r="F97" s="6">
        <f>1/COUNTIF(Table4[DESTINATION],B97)</f>
        <v>1</v>
      </c>
      <c r="J97" s="9" t="s">
        <v>82</v>
      </c>
      <c r="K97">
        <v>1</v>
      </c>
      <c r="M97" s="26">
        <v>23</v>
      </c>
    </row>
    <row r="98" spans="1:13" x14ac:dyDescent="0.25">
      <c r="A98" s="4" t="s">
        <v>70</v>
      </c>
      <c r="B98" s="5" t="s">
        <v>91</v>
      </c>
      <c r="C98" s="5">
        <v>18</v>
      </c>
      <c r="D98" s="5">
        <v>20</v>
      </c>
      <c r="E98" s="12">
        <v>31</v>
      </c>
      <c r="F98" s="6">
        <f>1/COUNTIF(Table4[DESTINATION],B98)</f>
        <v>1</v>
      </c>
      <c r="J98" s="9" t="s">
        <v>330</v>
      </c>
      <c r="K98">
        <v>1</v>
      </c>
      <c r="M98" s="27">
        <v>36</v>
      </c>
    </row>
    <row r="99" spans="1:13" x14ac:dyDescent="0.25">
      <c r="A99" s="4" t="s">
        <v>92</v>
      </c>
      <c r="B99" s="5" t="s">
        <v>385</v>
      </c>
      <c r="C99" s="5">
        <v>16</v>
      </c>
      <c r="D99" s="5">
        <v>19</v>
      </c>
      <c r="E99" s="12">
        <v>28</v>
      </c>
      <c r="F99" s="6">
        <v>1</v>
      </c>
      <c r="J99" s="9" t="s">
        <v>83</v>
      </c>
      <c r="K99">
        <v>1</v>
      </c>
      <c r="M99" s="9" t="s">
        <v>23</v>
      </c>
    </row>
    <row r="100" spans="1:13" x14ac:dyDescent="0.25">
      <c r="A100" s="4" t="s">
        <v>92</v>
      </c>
      <c r="B100" s="5" t="s">
        <v>93</v>
      </c>
      <c r="C100" s="5">
        <v>18</v>
      </c>
      <c r="D100" s="5">
        <v>20</v>
      </c>
      <c r="E100" s="12">
        <v>31</v>
      </c>
      <c r="F100" s="6">
        <v>1</v>
      </c>
      <c r="J100" s="9" t="s">
        <v>84</v>
      </c>
      <c r="K100">
        <v>1</v>
      </c>
      <c r="M100" s="25">
        <v>23</v>
      </c>
    </row>
    <row r="101" spans="1:13" x14ac:dyDescent="0.25">
      <c r="A101" s="4" t="s">
        <v>92</v>
      </c>
      <c r="B101" s="5" t="s">
        <v>94</v>
      </c>
      <c r="C101" s="5">
        <v>22</v>
      </c>
      <c r="D101" s="5">
        <v>23</v>
      </c>
      <c r="E101" s="12">
        <v>36</v>
      </c>
      <c r="F101" s="6">
        <f>1/COUNTIF(Table4[DESTINATION],B101)</f>
        <v>1</v>
      </c>
      <c r="J101" s="9" t="s">
        <v>85</v>
      </c>
      <c r="K101">
        <v>1</v>
      </c>
      <c r="M101" s="26">
        <v>26</v>
      </c>
    </row>
    <row r="102" spans="1:13" x14ac:dyDescent="0.25">
      <c r="A102" s="4" t="s">
        <v>92</v>
      </c>
      <c r="B102" s="5" t="s">
        <v>95</v>
      </c>
      <c r="C102" s="5">
        <v>18</v>
      </c>
      <c r="D102" s="5">
        <v>20</v>
      </c>
      <c r="E102" s="12">
        <v>31</v>
      </c>
      <c r="F102" s="6">
        <f>1/COUNTIF(Table4[DESTINATION],B102)</f>
        <v>1</v>
      </c>
      <c r="J102" s="9" t="s">
        <v>86</v>
      </c>
      <c r="K102">
        <v>1</v>
      </c>
      <c r="M102" s="27">
        <v>38</v>
      </c>
    </row>
    <row r="103" spans="1:13" x14ac:dyDescent="0.25">
      <c r="A103" s="4" t="s">
        <v>92</v>
      </c>
      <c r="B103" s="5" t="s">
        <v>96</v>
      </c>
      <c r="C103" s="5">
        <v>22</v>
      </c>
      <c r="D103" s="5">
        <v>23</v>
      </c>
      <c r="E103" s="12">
        <v>36</v>
      </c>
      <c r="F103" s="6">
        <f>1/COUNTIF(Table4[DESTINATION],B103)</f>
        <v>1</v>
      </c>
      <c r="J103" s="9" t="s">
        <v>87</v>
      </c>
      <c r="K103">
        <v>1</v>
      </c>
      <c r="M103" s="9" t="s">
        <v>24</v>
      </c>
    </row>
    <row r="104" spans="1:13" x14ac:dyDescent="0.25">
      <c r="A104" s="4" t="s">
        <v>92</v>
      </c>
      <c r="B104" s="14" t="s">
        <v>97</v>
      </c>
      <c r="C104" s="14">
        <v>18</v>
      </c>
      <c r="D104" s="14">
        <v>20</v>
      </c>
      <c r="E104" s="15">
        <v>31</v>
      </c>
      <c r="F104" s="6">
        <f>1/COUNTIF(Table4[DESTINATION],B104)</f>
        <v>1</v>
      </c>
      <c r="J104" s="9" t="s">
        <v>88</v>
      </c>
      <c r="K104">
        <v>1</v>
      </c>
      <c r="M104" s="25">
        <v>23</v>
      </c>
    </row>
    <row r="105" spans="1:13" x14ac:dyDescent="0.25">
      <c r="A105" s="4" t="s">
        <v>92</v>
      </c>
      <c r="B105" s="5" t="s">
        <v>98</v>
      </c>
      <c r="C105" s="5">
        <v>20</v>
      </c>
      <c r="D105" s="5">
        <v>22</v>
      </c>
      <c r="E105" s="12">
        <v>33</v>
      </c>
      <c r="F105" s="6">
        <f>1/COUNTIF(Table4[DESTINATION],B105)</f>
        <v>1</v>
      </c>
      <c r="J105" s="9" t="s">
        <v>89</v>
      </c>
      <c r="K105">
        <v>1</v>
      </c>
      <c r="M105" s="26">
        <v>26</v>
      </c>
    </row>
    <row r="106" spans="1:13" x14ac:dyDescent="0.25">
      <c r="A106" s="4" t="s">
        <v>99</v>
      </c>
      <c r="B106" s="5" t="s">
        <v>385</v>
      </c>
      <c r="C106" s="5">
        <v>16</v>
      </c>
      <c r="D106" s="5">
        <v>19</v>
      </c>
      <c r="E106" s="12">
        <v>28</v>
      </c>
      <c r="F106" s="6">
        <v>1</v>
      </c>
      <c r="J106" s="9" t="s">
        <v>90</v>
      </c>
      <c r="K106">
        <v>1</v>
      </c>
      <c r="M106" s="27">
        <v>38</v>
      </c>
    </row>
    <row r="107" spans="1:13" x14ac:dyDescent="0.25">
      <c r="A107" s="4" t="s">
        <v>99</v>
      </c>
      <c r="B107" s="14" t="s">
        <v>274</v>
      </c>
      <c r="C107" s="14">
        <v>20</v>
      </c>
      <c r="D107" s="14">
        <v>22</v>
      </c>
      <c r="E107" s="15">
        <v>33</v>
      </c>
      <c r="F107" s="6">
        <v>1</v>
      </c>
      <c r="J107" s="9" t="s">
        <v>91</v>
      </c>
      <c r="K107">
        <v>1</v>
      </c>
      <c r="M107" s="9" t="s">
        <v>25</v>
      </c>
    </row>
    <row r="108" spans="1:13" x14ac:dyDescent="0.25">
      <c r="A108" s="4" t="s">
        <v>99</v>
      </c>
      <c r="B108" s="5" t="s">
        <v>100</v>
      </c>
      <c r="C108" s="5">
        <v>20</v>
      </c>
      <c r="D108" s="5">
        <v>22</v>
      </c>
      <c r="E108" s="12">
        <v>33</v>
      </c>
      <c r="F108" s="6">
        <v>1</v>
      </c>
      <c r="J108" s="9" t="s">
        <v>389</v>
      </c>
      <c r="K108">
        <v>1</v>
      </c>
      <c r="M108" s="25">
        <v>23</v>
      </c>
    </row>
    <row r="109" spans="1:13" x14ac:dyDescent="0.25">
      <c r="A109" s="4" t="s">
        <v>101</v>
      </c>
      <c r="B109" s="5" t="s">
        <v>385</v>
      </c>
      <c r="C109" s="5">
        <v>16</v>
      </c>
      <c r="D109" s="5">
        <v>19</v>
      </c>
      <c r="E109" s="12">
        <v>28</v>
      </c>
      <c r="F109" s="6">
        <v>1</v>
      </c>
      <c r="J109" s="8" t="s">
        <v>92</v>
      </c>
      <c r="K109">
        <v>7</v>
      </c>
      <c r="M109" s="26">
        <v>26</v>
      </c>
    </row>
    <row r="110" spans="1:13" x14ac:dyDescent="0.25">
      <c r="A110" s="4" t="s">
        <v>101</v>
      </c>
      <c r="B110" s="5" t="s">
        <v>102</v>
      </c>
      <c r="C110" s="5">
        <v>22</v>
      </c>
      <c r="D110" s="5">
        <v>23</v>
      </c>
      <c r="E110" s="12">
        <v>36</v>
      </c>
      <c r="F110" s="6">
        <v>1</v>
      </c>
      <c r="J110" s="9" t="s">
        <v>93</v>
      </c>
      <c r="K110">
        <v>1</v>
      </c>
      <c r="M110" s="27">
        <v>38</v>
      </c>
    </row>
    <row r="111" spans="1:13" x14ac:dyDescent="0.25">
      <c r="A111" s="4" t="s">
        <v>101</v>
      </c>
      <c r="B111" s="14" t="s">
        <v>103</v>
      </c>
      <c r="C111" s="14">
        <v>18</v>
      </c>
      <c r="D111" s="14">
        <v>20</v>
      </c>
      <c r="E111" s="15">
        <v>31</v>
      </c>
      <c r="F111" s="6">
        <f>1/COUNTIF(Table4[DESTINATION],B111)</f>
        <v>1</v>
      </c>
      <c r="J111" s="9" t="s">
        <v>94</v>
      </c>
      <c r="K111">
        <v>1</v>
      </c>
      <c r="M111" s="9" t="s">
        <v>26</v>
      </c>
    </row>
    <row r="112" spans="1:13" x14ac:dyDescent="0.25">
      <c r="A112" s="4" t="s">
        <v>101</v>
      </c>
      <c r="B112" s="5" t="s">
        <v>104</v>
      </c>
      <c r="C112" s="5">
        <v>20</v>
      </c>
      <c r="D112" s="5">
        <v>22</v>
      </c>
      <c r="E112" s="12">
        <v>33</v>
      </c>
      <c r="F112" s="6">
        <f>1/COUNTIF(Table4[DESTINATION],B112)</f>
        <v>1</v>
      </c>
      <c r="J112" s="9" t="s">
        <v>95</v>
      </c>
      <c r="K112">
        <v>1</v>
      </c>
      <c r="M112" s="25">
        <v>20</v>
      </c>
    </row>
    <row r="113" spans="1:13" x14ac:dyDescent="0.25">
      <c r="A113" s="4" t="s">
        <v>105</v>
      </c>
      <c r="B113" s="5" t="s">
        <v>385</v>
      </c>
      <c r="C113" s="5">
        <v>16</v>
      </c>
      <c r="D113" s="5">
        <v>19</v>
      </c>
      <c r="E113" s="12">
        <v>28</v>
      </c>
      <c r="F113" s="6">
        <v>1</v>
      </c>
      <c r="J113" s="9" t="s">
        <v>96</v>
      </c>
      <c r="K113">
        <v>1</v>
      </c>
      <c r="M113" s="26">
        <v>22</v>
      </c>
    </row>
    <row r="114" spans="1:13" x14ac:dyDescent="0.25">
      <c r="A114" s="4" t="s">
        <v>105</v>
      </c>
      <c r="B114" s="5" t="s">
        <v>106</v>
      </c>
      <c r="C114" s="5">
        <v>18</v>
      </c>
      <c r="D114" s="5">
        <v>20</v>
      </c>
      <c r="E114" s="12">
        <v>31</v>
      </c>
      <c r="F114" s="6">
        <v>1</v>
      </c>
      <c r="J114" s="9" t="s">
        <v>97</v>
      </c>
      <c r="K114">
        <v>1</v>
      </c>
      <c r="M114" s="27">
        <v>33</v>
      </c>
    </row>
    <row r="115" spans="1:13" x14ac:dyDescent="0.25">
      <c r="A115" s="4" t="s">
        <v>105</v>
      </c>
      <c r="B115" s="5" t="s">
        <v>107</v>
      </c>
      <c r="C115" s="5">
        <v>23</v>
      </c>
      <c r="D115" s="5">
        <v>26</v>
      </c>
      <c r="E115" s="12">
        <v>38</v>
      </c>
      <c r="F115" s="6">
        <f>1/COUNTIF(Table4[DESTINATION],B115)</f>
        <v>1</v>
      </c>
      <c r="J115" s="9" t="s">
        <v>330</v>
      </c>
      <c r="K115">
        <v>1</v>
      </c>
      <c r="M115" s="9" t="s">
        <v>27</v>
      </c>
    </row>
    <row r="116" spans="1:13" x14ac:dyDescent="0.25">
      <c r="A116" s="4" t="s">
        <v>105</v>
      </c>
      <c r="B116" s="14" t="s">
        <v>108</v>
      </c>
      <c r="C116" s="14">
        <v>22</v>
      </c>
      <c r="D116" s="14">
        <v>23</v>
      </c>
      <c r="E116" s="15">
        <v>36</v>
      </c>
      <c r="F116" s="6">
        <f>1/COUNTIF(Table4[DESTINATION],B116)</f>
        <v>1</v>
      </c>
      <c r="J116" s="9" t="s">
        <v>98</v>
      </c>
      <c r="K116">
        <v>1</v>
      </c>
      <c r="M116" s="25">
        <v>23</v>
      </c>
    </row>
    <row r="117" spans="1:13" x14ac:dyDescent="0.25">
      <c r="A117" s="4" t="s">
        <v>105</v>
      </c>
      <c r="B117" s="5" t="s">
        <v>109</v>
      </c>
      <c r="C117" s="5">
        <v>20</v>
      </c>
      <c r="D117" s="5">
        <v>22</v>
      </c>
      <c r="E117" s="12">
        <v>33</v>
      </c>
      <c r="F117" s="6">
        <f>1/COUNTIF(Table4[DESTINATION],B117)</f>
        <v>1</v>
      </c>
      <c r="J117" s="8" t="s">
        <v>99</v>
      </c>
      <c r="K117">
        <v>3</v>
      </c>
      <c r="M117" s="26">
        <v>26</v>
      </c>
    </row>
    <row r="118" spans="1:13" x14ac:dyDescent="0.25">
      <c r="A118" s="4" t="s">
        <v>110</v>
      </c>
      <c r="B118" s="5" t="s">
        <v>385</v>
      </c>
      <c r="C118" s="5">
        <v>16</v>
      </c>
      <c r="D118" s="5">
        <v>19</v>
      </c>
      <c r="E118" s="12">
        <v>28</v>
      </c>
      <c r="F118" s="6">
        <v>1</v>
      </c>
      <c r="J118" s="9" t="s">
        <v>274</v>
      </c>
      <c r="K118">
        <v>1</v>
      </c>
      <c r="M118" s="27">
        <v>38</v>
      </c>
    </row>
    <row r="119" spans="1:13" x14ac:dyDescent="0.25">
      <c r="A119" s="4" t="s">
        <v>110</v>
      </c>
      <c r="B119" s="5" t="s">
        <v>390</v>
      </c>
      <c r="C119" s="5">
        <v>18</v>
      </c>
      <c r="D119" s="5">
        <v>20</v>
      </c>
      <c r="E119" s="12">
        <v>31</v>
      </c>
      <c r="F119" s="6">
        <v>1</v>
      </c>
      <c r="J119" s="9" t="s">
        <v>100</v>
      </c>
      <c r="K119">
        <v>1</v>
      </c>
      <c r="M119" s="9" t="s">
        <v>330</v>
      </c>
    </row>
    <row r="120" spans="1:13" x14ac:dyDescent="0.25">
      <c r="A120" s="4" t="s">
        <v>110</v>
      </c>
      <c r="B120" s="5" t="s">
        <v>111</v>
      </c>
      <c r="C120" s="5">
        <v>20</v>
      </c>
      <c r="D120" s="5">
        <v>22</v>
      </c>
      <c r="E120" s="12">
        <v>33</v>
      </c>
      <c r="F120" s="6">
        <f>1/COUNTIF(Table4[DESTINATION],B120)</f>
        <v>1</v>
      </c>
      <c r="J120" s="9" t="s">
        <v>330</v>
      </c>
      <c r="K120">
        <v>1</v>
      </c>
      <c r="M120" s="25">
        <v>16</v>
      </c>
    </row>
    <row r="121" spans="1:13" x14ac:dyDescent="0.25">
      <c r="A121" s="4" t="s">
        <v>110</v>
      </c>
      <c r="B121" s="5" t="s">
        <v>112</v>
      </c>
      <c r="C121" s="5">
        <v>18</v>
      </c>
      <c r="D121" s="5">
        <v>20</v>
      </c>
      <c r="E121" s="12">
        <v>31</v>
      </c>
      <c r="F121" s="6">
        <f>1/COUNTIF(Table4[DESTINATION],B121)</f>
        <v>1</v>
      </c>
      <c r="J121" s="8" t="s">
        <v>101</v>
      </c>
      <c r="K121">
        <v>4</v>
      </c>
      <c r="M121" s="26">
        <v>19</v>
      </c>
    </row>
    <row r="122" spans="1:13" x14ac:dyDescent="0.25">
      <c r="A122" s="4" t="s">
        <v>113</v>
      </c>
      <c r="B122" s="14" t="s">
        <v>385</v>
      </c>
      <c r="C122" s="14">
        <v>16</v>
      </c>
      <c r="D122" s="14">
        <v>19</v>
      </c>
      <c r="E122" s="15">
        <v>28</v>
      </c>
      <c r="F122" s="6">
        <v>1</v>
      </c>
      <c r="J122" s="9" t="s">
        <v>102</v>
      </c>
      <c r="K122">
        <v>1</v>
      </c>
      <c r="M122" s="27">
        <v>28</v>
      </c>
    </row>
    <row r="123" spans="1:13" x14ac:dyDescent="0.25">
      <c r="A123" s="4" t="s">
        <v>113</v>
      </c>
      <c r="B123" s="5" t="s">
        <v>114</v>
      </c>
      <c r="C123" s="5">
        <v>20</v>
      </c>
      <c r="D123" s="5">
        <v>22</v>
      </c>
      <c r="E123" s="12">
        <v>33</v>
      </c>
      <c r="F123" s="6">
        <f>1/COUNTIF(Table4[DESTINATION],B123)</f>
        <v>1</v>
      </c>
      <c r="J123" s="9" t="s">
        <v>103</v>
      </c>
      <c r="K123">
        <v>1</v>
      </c>
      <c r="M123" s="9" t="s">
        <v>28</v>
      </c>
    </row>
    <row r="124" spans="1:13" x14ac:dyDescent="0.25">
      <c r="A124" s="4" t="s">
        <v>115</v>
      </c>
      <c r="B124" s="5" t="s">
        <v>385</v>
      </c>
      <c r="C124" s="5">
        <v>16</v>
      </c>
      <c r="D124" s="5">
        <v>19</v>
      </c>
      <c r="E124" s="12">
        <v>28</v>
      </c>
      <c r="F124" s="6">
        <v>1</v>
      </c>
      <c r="J124" s="9" t="s">
        <v>330</v>
      </c>
      <c r="K124">
        <v>1</v>
      </c>
      <c r="M124" s="25">
        <v>22</v>
      </c>
    </row>
    <row r="125" spans="1:13" x14ac:dyDescent="0.25">
      <c r="A125" s="4" t="s">
        <v>115</v>
      </c>
      <c r="B125" s="14" t="s">
        <v>116</v>
      </c>
      <c r="C125" s="14">
        <v>16</v>
      </c>
      <c r="D125" s="14">
        <v>19</v>
      </c>
      <c r="E125" s="15">
        <v>28</v>
      </c>
      <c r="F125" s="6">
        <f>1/COUNTIF(Table4[DESTINATION],B125)</f>
        <v>1</v>
      </c>
      <c r="J125" s="9" t="s">
        <v>104</v>
      </c>
      <c r="K125">
        <v>1</v>
      </c>
      <c r="M125" s="26">
        <v>23</v>
      </c>
    </row>
    <row r="126" spans="1:13" x14ac:dyDescent="0.25">
      <c r="A126" s="4" t="s">
        <v>115</v>
      </c>
      <c r="B126" s="5" t="s">
        <v>117</v>
      </c>
      <c r="C126" s="5">
        <v>22</v>
      </c>
      <c r="D126" s="5">
        <v>23</v>
      </c>
      <c r="E126" s="12">
        <v>36</v>
      </c>
      <c r="F126" s="6">
        <v>1</v>
      </c>
      <c r="J126" s="8" t="s">
        <v>105</v>
      </c>
      <c r="K126">
        <v>5</v>
      </c>
      <c r="M126" s="27">
        <v>36</v>
      </c>
    </row>
    <row r="127" spans="1:13" x14ac:dyDescent="0.25">
      <c r="A127" s="4" t="s">
        <v>115</v>
      </c>
      <c r="B127" s="5" t="s">
        <v>118</v>
      </c>
      <c r="C127" s="5">
        <v>20</v>
      </c>
      <c r="D127" s="5">
        <v>22</v>
      </c>
      <c r="E127" s="12">
        <v>33</v>
      </c>
      <c r="F127" s="6">
        <f>1/COUNTIF(Table4[DESTINATION],B127)</f>
        <v>1</v>
      </c>
      <c r="J127" s="9" t="s">
        <v>106</v>
      </c>
      <c r="K127">
        <v>1</v>
      </c>
      <c r="M127" s="9" t="s">
        <v>29</v>
      </c>
    </row>
    <row r="128" spans="1:13" x14ac:dyDescent="0.25">
      <c r="A128" s="4" t="s">
        <v>115</v>
      </c>
      <c r="B128" s="5" t="s">
        <v>119</v>
      </c>
      <c r="C128" s="5">
        <v>20</v>
      </c>
      <c r="D128" s="5">
        <v>22</v>
      </c>
      <c r="E128" s="12">
        <v>33</v>
      </c>
      <c r="F128" s="6">
        <f>1/COUNTIF(Table4[DESTINATION],B128)</f>
        <v>1</v>
      </c>
      <c r="J128" s="9" t="s">
        <v>107</v>
      </c>
      <c r="K128">
        <v>1</v>
      </c>
      <c r="M128" s="25">
        <v>22</v>
      </c>
    </row>
    <row r="129" spans="1:13" x14ac:dyDescent="0.25">
      <c r="A129" s="4" t="s">
        <v>120</v>
      </c>
      <c r="B129" s="5" t="s">
        <v>385</v>
      </c>
      <c r="C129" s="5">
        <v>16</v>
      </c>
      <c r="D129" s="5">
        <v>19</v>
      </c>
      <c r="E129" s="12">
        <v>28</v>
      </c>
      <c r="F129" s="6">
        <v>1</v>
      </c>
      <c r="J129" s="9" t="s">
        <v>108</v>
      </c>
      <c r="K129">
        <v>1</v>
      </c>
      <c r="M129" s="26">
        <v>23</v>
      </c>
    </row>
    <row r="130" spans="1:13" x14ac:dyDescent="0.25">
      <c r="A130" s="4" t="s">
        <v>120</v>
      </c>
      <c r="B130" s="14" t="s">
        <v>121</v>
      </c>
      <c r="C130" s="14">
        <v>16</v>
      </c>
      <c r="D130" s="14">
        <v>19</v>
      </c>
      <c r="E130" s="15">
        <v>28</v>
      </c>
      <c r="F130" s="6">
        <f>1/COUNTIF(Table4[DESTINATION],B130)</f>
        <v>1</v>
      </c>
      <c r="J130" s="9" t="s">
        <v>109</v>
      </c>
      <c r="K130">
        <v>1</v>
      </c>
      <c r="M130" s="27">
        <v>36</v>
      </c>
    </row>
    <row r="131" spans="1:13" x14ac:dyDescent="0.25">
      <c r="A131" s="4" t="s">
        <v>120</v>
      </c>
      <c r="B131" s="5" t="s">
        <v>122</v>
      </c>
      <c r="C131" s="5">
        <v>20</v>
      </c>
      <c r="D131" s="5">
        <v>22</v>
      </c>
      <c r="E131" s="12">
        <v>33</v>
      </c>
      <c r="F131" s="6">
        <v>1</v>
      </c>
      <c r="J131" s="9" t="s">
        <v>330</v>
      </c>
      <c r="K131">
        <v>1</v>
      </c>
      <c r="M131" s="9" t="s">
        <v>30</v>
      </c>
    </row>
    <row r="132" spans="1:13" x14ac:dyDescent="0.25">
      <c r="A132" s="4" t="s">
        <v>123</v>
      </c>
      <c r="B132" s="5" t="s">
        <v>385</v>
      </c>
      <c r="C132" s="5">
        <v>16</v>
      </c>
      <c r="D132" s="5">
        <v>19</v>
      </c>
      <c r="E132" s="12">
        <v>28</v>
      </c>
      <c r="F132" s="6">
        <v>1</v>
      </c>
      <c r="J132" s="8" t="s">
        <v>110</v>
      </c>
      <c r="K132">
        <v>4</v>
      </c>
      <c r="M132" s="25">
        <v>22</v>
      </c>
    </row>
    <row r="133" spans="1:13" x14ac:dyDescent="0.25">
      <c r="A133" s="4" t="s">
        <v>123</v>
      </c>
      <c r="B133" s="5" t="s">
        <v>124</v>
      </c>
      <c r="C133" s="5">
        <v>20</v>
      </c>
      <c r="D133" s="5">
        <v>22</v>
      </c>
      <c r="E133" s="12">
        <v>33</v>
      </c>
      <c r="F133" s="6">
        <f>1/COUNTIF(Table4[DESTINATION],B133)</f>
        <v>1</v>
      </c>
      <c r="J133" s="9" t="s">
        <v>111</v>
      </c>
      <c r="K133">
        <v>1</v>
      </c>
      <c r="M133" s="26">
        <v>23</v>
      </c>
    </row>
    <row r="134" spans="1:13" x14ac:dyDescent="0.25">
      <c r="A134" s="4" t="s">
        <v>123</v>
      </c>
      <c r="B134" s="14" t="s">
        <v>125</v>
      </c>
      <c r="C134" s="14">
        <v>23</v>
      </c>
      <c r="D134" s="14">
        <v>26</v>
      </c>
      <c r="E134" s="15">
        <v>38</v>
      </c>
      <c r="F134" s="6">
        <v>1</v>
      </c>
      <c r="J134" s="9" t="s">
        <v>112</v>
      </c>
      <c r="K134">
        <v>1</v>
      </c>
      <c r="M134" s="27">
        <v>36</v>
      </c>
    </row>
    <row r="135" spans="1:13" x14ac:dyDescent="0.25">
      <c r="A135" s="4" t="s">
        <v>123</v>
      </c>
      <c r="B135" s="5" t="s">
        <v>126</v>
      </c>
      <c r="C135" s="5">
        <v>22</v>
      </c>
      <c r="D135" s="5">
        <v>23</v>
      </c>
      <c r="E135" s="12">
        <v>36</v>
      </c>
      <c r="F135" s="6">
        <f>1/COUNTIF(Table4[DESTINATION],B135)</f>
        <v>1</v>
      </c>
      <c r="J135" s="9" t="s">
        <v>330</v>
      </c>
      <c r="K135">
        <v>1</v>
      </c>
      <c r="M135" s="9" t="s">
        <v>31</v>
      </c>
    </row>
    <row r="136" spans="1:13" x14ac:dyDescent="0.25">
      <c r="A136" s="4" t="s">
        <v>123</v>
      </c>
      <c r="B136" s="5" t="s">
        <v>127</v>
      </c>
      <c r="C136" s="5">
        <v>22</v>
      </c>
      <c r="D136" s="5">
        <v>23</v>
      </c>
      <c r="E136" s="12">
        <v>36</v>
      </c>
      <c r="F136" s="6">
        <f>1/COUNTIF(Table4[DESTINATION],B136)</f>
        <v>1</v>
      </c>
      <c r="J136" s="9" t="s">
        <v>390</v>
      </c>
      <c r="K136">
        <v>1</v>
      </c>
      <c r="M136" s="25">
        <v>22</v>
      </c>
    </row>
    <row r="137" spans="1:13" x14ac:dyDescent="0.25">
      <c r="A137" s="4" t="s">
        <v>123</v>
      </c>
      <c r="B137" s="5" t="s">
        <v>128</v>
      </c>
      <c r="C137" s="5">
        <v>23</v>
      </c>
      <c r="D137" s="5">
        <v>26</v>
      </c>
      <c r="E137" s="12">
        <v>38</v>
      </c>
      <c r="F137" s="6">
        <f>1/COUNTIF(Table4[DESTINATION],B137)</f>
        <v>1</v>
      </c>
      <c r="J137" s="8" t="s">
        <v>113</v>
      </c>
      <c r="K137">
        <v>2</v>
      </c>
      <c r="M137" s="26">
        <v>23</v>
      </c>
    </row>
    <row r="138" spans="1:13" x14ac:dyDescent="0.25">
      <c r="A138" s="4" t="s">
        <v>123</v>
      </c>
      <c r="B138" s="5" t="s">
        <v>129</v>
      </c>
      <c r="C138" s="5">
        <v>23</v>
      </c>
      <c r="D138" s="5">
        <v>26</v>
      </c>
      <c r="E138" s="12">
        <v>38</v>
      </c>
      <c r="F138" s="6">
        <f>1/COUNTIF(Table4[DESTINATION],B138)</f>
        <v>1</v>
      </c>
      <c r="J138" s="9" t="s">
        <v>114</v>
      </c>
      <c r="K138">
        <v>1</v>
      </c>
      <c r="M138" s="27">
        <v>36</v>
      </c>
    </row>
    <row r="139" spans="1:13" x14ac:dyDescent="0.25">
      <c r="A139" s="4" t="s">
        <v>123</v>
      </c>
      <c r="B139" s="5" t="s">
        <v>130</v>
      </c>
      <c r="C139" s="5">
        <v>23</v>
      </c>
      <c r="D139" s="5">
        <v>26</v>
      </c>
      <c r="E139" s="12">
        <v>38</v>
      </c>
      <c r="F139" s="6">
        <f>1/COUNTIF(Table4[DESTINATION],B139)</f>
        <v>1</v>
      </c>
      <c r="J139" s="9" t="s">
        <v>330</v>
      </c>
      <c r="K139">
        <v>1</v>
      </c>
      <c r="M139" s="9" t="s">
        <v>32</v>
      </c>
    </row>
    <row r="140" spans="1:13" x14ac:dyDescent="0.25">
      <c r="A140" s="4" t="s">
        <v>123</v>
      </c>
      <c r="B140" s="5" t="s">
        <v>131</v>
      </c>
      <c r="C140" s="5">
        <v>20</v>
      </c>
      <c r="D140" s="5">
        <v>22</v>
      </c>
      <c r="E140" s="12">
        <v>33</v>
      </c>
      <c r="F140" s="6">
        <f>1/COUNTIF(Table4[DESTINATION],B140)</f>
        <v>1</v>
      </c>
      <c r="J140" s="8" t="s">
        <v>115</v>
      </c>
      <c r="K140">
        <v>5</v>
      </c>
      <c r="M140" s="25">
        <v>23</v>
      </c>
    </row>
    <row r="141" spans="1:13" x14ac:dyDescent="0.25">
      <c r="A141" s="4" t="s">
        <v>123</v>
      </c>
      <c r="B141" s="5" t="s">
        <v>132</v>
      </c>
      <c r="C141" s="5">
        <v>22</v>
      </c>
      <c r="D141" s="5">
        <v>23</v>
      </c>
      <c r="E141" s="12">
        <v>36</v>
      </c>
      <c r="F141" s="6">
        <f>1/COUNTIF(Table4[DESTINATION],B141)</f>
        <v>1</v>
      </c>
      <c r="J141" s="9" t="s">
        <v>116</v>
      </c>
      <c r="K141">
        <v>1</v>
      </c>
      <c r="M141" s="26">
        <v>26</v>
      </c>
    </row>
    <row r="142" spans="1:13" x14ac:dyDescent="0.25">
      <c r="A142" s="4" t="s">
        <v>123</v>
      </c>
      <c r="B142" s="5" t="s">
        <v>133</v>
      </c>
      <c r="C142" s="5">
        <v>20</v>
      </c>
      <c r="D142" s="5">
        <v>22</v>
      </c>
      <c r="E142" s="12">
        <v>33</v>
      </c>
      <c r="F142" s="6">
        <f>1/COUNTIF(Table4[DESTINATION],B142)</f>
        <v>1</v>
      </c>
      <c r="J142" s="9" t="s">
        <v>117</v>
      </c>
      <c r="K142">
        <v>1</v>
      </c>
      <c r="M142" s="27">
        <v>38</v>
      </c>
    </row>
    <row r="143" spans="1:13" x14ac:dyDescent="0.25">
      <c r="A143" s="4" t="s">
        <v>123</v>
      </c>
      <c r="B143" s="5" t="s">
        <v>134</v>
      </c>
      <c r="C143" s="5">
        <v>20</v>
      </c>
      <c r="D143" s="5">
        <v>22</v>
      </c>
      <c r="E143" s="12">
        <v>33</v>
      </c>
      <c r="F143" s="6">
        <f>1/COUNTIF(Table4[DESTINATION],B143)</f>
        <v>1</v>
      </c>
      <c r="J143" s="9" t="s">
        <v>118</v>
      </c>
      <c r="K143">
        <v>1</v>
      </c>
      <c r="M143" s="9" t="s">
        <v>33</v>
      </c>
    </row>
    <row r="144" spans="1:13" x14ac:dyDescent="0.25">
      <c r="A144" s="4" t="s">
        <v>123</v>
      </c>
      <c r="B144" s="5" t="s">
        <v>135</v>
      </c>
      <c r="C144" s="5">
        <v>18</v>
      </c>
      <c r="D144" s="5">
        <v>20</v>
      </c>
      <c r="E144" s="12">
        <v>31</v>
      </c>
      <c r="F144" s="6">
        <f>1/COUNTIF(Table4[DESTINATION],B144)</f>
        <v>1</v>
      </c>
      <c r="J144" s="9" t="s">
        <v>119</v>
      </c>
      <c r="K144">
        <v>1</v>
      </c>
      <c r="M144" s="25">
        <v>22</v>
      </c>
    </row>
    <row r="145" spans="1:13" x14ac:dyDescent="0.25">
      <c r="A145" s="4" t="s">
        <v>123</v>
      </c>
      <c r="B145" s="5" t="s">
        <v>136</v>
      </c>
      <c r="C145" s="5">
        <v>20</v>
      </c>
      <c r="D145" s="5">
        <v>22</v>
      </c>
      <c r="E145" s="12">
        <v>33</v>
      </c>
      <c r="F145" s="6">
        <f>1/COUNTIF(Table4[DESTINATION],B145)</f>
        <v>1</v>
      </c>
      <c r="J145" s="9" t="s">
        <v>330</v>
      </c>
      <c r="K145">
        <v>1</v>
      </c>
      <c r="M145" s="26">
        <v>23</v>
      </c>
    </row>
    <row r="146" spans="1:13" x14ac:dyDescent="0.25">
      <c r="A146" s="4" t="s">
        <v>137</v>
      </c>
      <c r="B146" s="5" t="s">
        <v>385</v>
      </c>
      <c r="C146" s="5">
        <v>16</v>
      </c>
      <c r="D146" s="5">
        <v>19</v>
      </c>
      <c r="E146" s="12">
        <v>28</v>
      </c>
      <c r="F146" s="6">
        <v>1</v>
      </c>
      <c r="J146" s="8" t="s">
        <v>120</v>
      </c>
      <c r="K146">
        <v>3</v>
      </c>
      <c r="M146" s="27">
        <v>36</v>
      </c>
    </row>
    <row r="147" spans="1:13" x14ac:dyDescent="0.25">
      <c r="A147" s="4" t="s">
        <v>137</v>
      </c>
      <c r="B147" s="5" t="s">
        <v>138</v>
      </c>
      <c r="C147" s="5">
        <v>18</v>
      </c>
      <c r="D147" s="5">
        <v>20</v>
      </c>
      <c r="E147" s="12">
        <v>31</v>
      </c>
      <c r="F147" s="6">
        <f>1/COUNTIF(Table4[DESTINATION],B147)</f>
        <v>1</v>
      </c>
      <c r="J147" s="9" t="s">
        <v>121</v>
      </c>
      <c r="K147">
        <v>1</v>
      </c>
      <c r="M147" s="9" t="s">
        <v>34</v>
      </c>
    </row>
    <row r="148" spans="1:13" x14ac:dyDescent="0.25">
      <c r="A148" s="4" t="s">
        <v>137</v>
      </c>
      <c r="B148" s="14" t="s">
        <v>139</v>
      </c>
      <c r="C148" s="14">
        <v>20</v>
      </c>
      <c r="D148" s="14">
        <v>22</v>
      </c>
      <c r="E148" s="15">
        <v>33</v>
      </c>
      <c r="F148" s="6">
        <v>1</v>
      </c>
      <c r="J148" s="9" t="s">
        <v>122</v>
      </c>
      <c r="K148">
        <v>1</v>
      </c>
      <c r="M148" s="25">
        <v>22</v>
      </c>
    </row>
    <row r="149" spans="1:13" x14ac:dyDescent="0.25">
      <c r="A149" s="4" t="s">
        <v>137</v>
      </c>
      <c r="B149" s="5" t="s">
        <v>140</v>
      </c>
      <c r="C149" s="5">
        <v>22</v>
      </c>
      <c r="D149" s="5">
        <v>23</v>
      </c>
      <c r="E149" s="12">
        <v>36</v>
      </c>
      <c r="F149" s="6">
        <f>1/COUNTIF(Table4[DESTINATION],B149)</f>
        <v>1</v>
      </c>
      <c r="J149" s="9" t="s">
        <v>330</v>
      </c>
      <c r="K149">
        <v>1</v>
      </c>
      <c r="M149" s="26">
        <v>23</v>
      </c>
    </row>
    <row r="150" spans="1:13" x14ac:dyDescent="0.25">
      <c r="A150" s="4" t="s">
        <v>137</v>
      </c>
      <c r="B150" s="5" t="s">
        <v>480</v>
      </c>
      <c r="C150" s="5">
        <v>20</v>
      </c>
      <c r="D150" s="5">
        <v>22</v>
      </c>
      <c r="E150" s="12">
        <v>33</v>
      </c>
      <c r="F150" s="6">
        <f>1/COUNTIF(Table4[DESTINATION],B150)</f>
        <v>1</v>
      </c>
      <c r="J150" s="8" t="s">
        <v>123</v>
      </c>
      <c r="K150">
        <v>14</v>
      </c>
      <c r="M150" s="27">
        <v>36</v>
      </c>
    </row>
    <row r="151" spans="1:13" x14ac:dyDescent="0.25">
      <c r="A151" s="4" t="s">
        <v>137</v>
      </c>
      <c r="B151" s="5" t="s">
        <v>141</v>
      </c>
      <c r="C151" s="5">
        <v>18</v>
      </c>
      <c r="D151" s="5">
        <v>20</v>
      </c>
      <c r="E151" s="12">
        <v>31</v>
      </c>
      <c r="F151" s="6">
        <f>1/COUNTIF(Table4[DESTINATION],B151)</f>
        <v>1</v>
      </c>
      <c r="J151" s="9" t="s">
        <v>124</v>
      </c>
      <c r="K151">
        <v>1</v>
      </c>
      <c r="M151" s="9" t="s">
        <v>35</v>
      </c>
    </row>
    <row r="152" spans="1:13" x14ac:dyDescent="0.25">
      <c r="A152" s="4" t="s">
        <v>137</v>
      </c>
      <c r="B152" s="5" t="s">
        <v>259</v>
      </c>
      <c r="C152" s="5">
        <v>22</v>
      </c>
      <c r="D152" s="5">
        <v>23</v>
      </c>
      <c r="E152" s="12">
        <v>36</v>
      </c>
      <c r="F152" s="6">
        <v>1</v>
      </c>
      <c r="J152" s="9" t="s">
        <v>125</v>
      </c>
      <c r="K152">
        <v>1</v>
      </c>
      <c r="M152" s="25">
        <v>23</v>
      </c>
    </row>
    <row r="153" spans="1:13" x14ac:dyDescent="0.25">
      <c r="A153" s="4" t="s">
        <v>137</v>
      </c>
      <c r="B153" s="5" t="s">
        <v>66</v>
      </c>
      <c r="C153" s="5">
        <v>23</v>
      </c>
      <c r="D153" s="5">
        <v>26</v>
      </c>
      <c r="E153" s="12">
        <v>38</v>
      </c>
      <c r="F153" s="6">
        <v>1</v>
      </c>
      <c r="J153" s="9" t="s">
        <v>126</v>
      </c>
      <c r="K153">
        <v>1</v>
      </c>
      <c r="M153" s="26">
        <v>26</v>
      </c>
    </row>
    <row r="154" spans="1:13" x14ac:dyDescent="0.25">
      <c r="A154" s="4" t="s">
        <v>137</v>
      </c>
      <c r="B154" s="5" t="s">
        <v>142</v>
      </c>
      <c r="C154" s="5">
        <v>20</v>
      </c>
      <c r="D154" s="5">
        <v>22</v>
      </c>
      <c r="E154" s="12">
        <v>33</v>
      </c>
      <c r="F154" s="6">
        <f>1/COUNTIF(Table4[DESTINATION],B154)</f>
        <v>1</v>
      </c>
      <c r="J154" s="9" t="s">
        <v>127</v>
      </c>
      <c r="K154">
        <v>1</v>
      </c>
      <c r="M154" s="27">
        <v>38</v>
      </c>
    </row>
    <row r="155" spans="1:13" x14ac:dyDescent="0.25">
      <c r="A155" s="4" t="s">
        <v>143</v>
      </c>
      <c r="B155" s="5" t="s">
        <v>385</v>
      </c>
      <c r="C155" s="5">
        <v>16</v>
      </c>
      <c r="D155" s="5">
        <v>19</v>
      </c>
      <c r="E155" s="12">
        <v>28</v>
      </c>
      <c r="F155" s="6">
        <v>1</v>
      </c>
      <c r="J155" s="9" t="s">
        <v>128</v>
      </c>
      <c r="K155">
        <v>1</v>
      </c>
      <c r="M155" s="9" t="s">
        <v>36</v>
      </c>
    </row>
    <row r="156" spans="1:13" x14ac:dyDescent="0.25">
      <c r="A156" s="4" t="s">
        <v>143</v>
      </c>
      <c r="B156" s="5" t="s">
        <v>144</v>
      </c>
      <c r="C156" s="5">
        <v>23</v>
      </c>
      <c r="D156" s="5">
        <v>26</v>
      </c>
      <c r="E156" s="12">
        <v>38</v>
      </c>
      <c r="F156" s="6">
        <v>1</v>
      </c>
      <c r="J156" s="9" t="s">
        <v>129</v>
      </c>
      <c r="K156">
        <v>1</v>
      </c>
      <c r="M156" s="25">
        <v>22</v>
      </c>
    </row>
    <row r="157" spans="1:13" x14ac:dyDescent="0.25">
      <c r="A157" s="4" t="s">
        <v>143</v>
      </c>
      <c r="B157" s="5" t="s">
        <v>145</v>
      </c>
      <c r="C157" s="5">
        <v>22</v>
      </c>
      <c r="D157" s="5">
        <v>23</v>
      </c>
      <c r="E157" s="12">
        <v>36</v>
      </c>
      <c r="F157" s="6">
        <v>1</v>
      </c>
      <c r="J157" s="9" t="s">
        <v>130</v>
      </c>
      <c r="K157">
        <v>1</v>
      </c>
      <c r="M157" s="26">
        <v>23</v>
      </c>
    </row>
    <row r="158" spans="1:13" x14ac:dyDescent="0.25">
      <c r="A158" s="4" t="s">
        <v>143</v>
      </c>
      <c r="B158" s="14" t="s">
        <v>239</v>
      </c>
      <c r="C158" s="14">
        <v>20</v>
      </c>
      <c r="D158" s="14">
        <v>22</v>
      </c>
      <c r="E158" s="15">
        <v>33</v>
      </c>
      <c r="F158" s="6">
        <v>1</v>
      </c>
      <c r="J158" s="9" t="s">
        <v>131</v>
      </c>
      <c r="K158">
        <v>1</v>
      </c>
      <c r="M158" s="27">
        <v>36</v>
      </c>
    </row>
    <row r="159" spans="1:13" x14ac:dyDescent="0.25">
      <c r="A159" s="4" t="s">
        <v>146</v>
      </c>
      <c r="B159" s="5" t="s">
        <v>385</v>
      </c>
      <c r="C159" s="5">
        <v>16</v>
      </c>
      <c r="D159" s="5">
        <v>19</v>
      </c>
      <c r="E159" s="12">
        <v>28</v>
      </c>
      <c r="F159" s="6">
        <v>1</v>
      </c>
      <c r="J159" s="9" t="s">
        <v>330</v>
      </c>
      <c r="K159">
        <v>1</v>
      </c>
      <c r="M159" s="9" t="s">
        <v>37</v>
      </c>
    </row>
    <row r="160" spans="1:13" x14ac:dyDescent="0.25">
      <c r="A160" s="4" t="s">
        <v>146</v>
      </c>
      <c r="B160" s="5" t="s">
        <v>147</v>
      </c>
      <c r="C160" s="5">
        <v>20</v>
      </c>
      <c r="D160" s="5">
        <v>22</v>
      </c>
      <c r="E160" s="12">
        <v>33</v>
      </c>
      <c r="F160" s="6">
        <f>1/COUNTIF(Table4[DESTINATION],B160)</f>
        <v>1</v>
      </c>
      <c r="J160" s="9" t="s">
        <v>132</v>
      </c>
      <c r="K160">
        <v>1</v>
      </c>
      <c r="M160" s="25">
        <v>22</v>
      </c>
    </row>
    <row r="161" spans="1:13" x14ac:dyDescent="0.25">
      <c r="A161" s="4" t="s">
        <v>146</v>
      </c>
      <c r="B161" s="5" t="s">
        <v>148</v>
      </c>
      <c r="C161" s="5">
        <v>18</v>
      </c>
      <c r="D161" s="5">
        <v>20</v>
      </c>
      <c r="E161" s="12">
        <v>31</v>
      </c>
      <c r="F161" s="6">
        <v>1</v>
      </c>
      <c r="J161" s="9" t="s">
        <v>133</v>
      </c>
      <c r="K161">
        <v>1</v>
      </c>
      <c r="M161" s="26">
        <v>23</v>
      </c>
    </row>
    <row r="162" spans="1:13" x14ac:dyDescent="0.25">
      <c r="A162" s="4" t="s">
        <v>146</v>
      </c>
      <c r="B162" s="14" t="s">
        <v>149</v>
      </c>
      <c r="C162" s="14">
        <v>20</v>
      </c>
      <c r="D162" s="14">
        <v>22</v>
      </c>
      <c r="E162" s="15">
        <v>33</v>
      </c>
      <c r="F162" s="6">
        <f>1/COUNTIF(Table4[DESTINATION],B162)</f>
        <v>1</v>
      </c>
      <c r="J162" s="9" t="s">
        <v>134</v>
      </c>
      <c r="K162">
        <v>1</v>
      </c>
      <c r="M162" s="27">
        <v>36</v>
      </c>
    </row>
    <row r="163" spans="1:13" x14ac:dyDescent="0.25">
      <c r="A163" s="4" t="s">
        <v>146</v>
      </c>
      <c r="B163" s="5" t="s">
        <v>150</v>
      </c>
      <c r="C163" s="5">
        <v>18</v>
      </c>
      <c r="D163" s="5">
        <v>20</v>
      </c>
      <c r="E163" s="12">
        <v>31</v>
      </c>
      <c r="F163" s="6">
        <f>1/COUNTIF(Table4[DESTINATION],B163)</f>
        <v>1</v>
      </c>
      <c r="J163" s="9" t="s">
        <v>135</v>
      </c>
      <c r="K163">
        <v>1</v>
      </c>
      <c r="M163" s="9" t="s">
        <v>38</v>
      </c>
    </row>
    <row r="164" spans="1:13" x14ac:dyDescent="0.25">
      <c r="A164" s="4" t="s">
        <v>146</v>
      </c>
      <c r="B164" s="5" t="s">
        <v>151</v>
      </c>
      <c r="C164" s="5">
        <v>22</v>
      </c>
      <c r="D164" s="5">
        <v>23</v>
      </c>
      <c r="E164" s="12">
        <v>36</v>
      </c>
      <c r="F164" s="6">
        <f>1/COUNTIF(Table4[DESTINATION],B164)</f>
        <v>1</v>
      </c>
      <c r="J164" s="9" t="s">
        <v>136</v>
      </c>
      <c r="K164">
        <v>1</v>
      </c>
      <c r="M164" s="25">
        <v>22</v>
      </c>
    </row>
    <row r="165" spans="1:13" x14ac:dyDescent="0.25">
      <c r="A165" s="4" t="s">
        <v>146</v>
      </c>
      <c r="B165" s="5" t="s">
        <v>152</v>
      </c>
      <c r="C165" s="5">
        <v>18</v>
      </c>
      <c r="D165" s="5">
        <v>20</v>
      </c>
      <c r="E165" s="12">
        <v>31</v>
      </c>
      <c r="F165" s="6">
        <f>1/COUNTIF(Table4[DESTINATION],B165)</f>
        <v>1</v>
      </c>
      <c r="J165" s="8" t="s">
        <v>137</v>
      </c>
      <c r="K165">
        <v>9</v>
      </c>
      <c r="M165" s="26">
        <v>23</v>
      </c>
    </row>
    <row r="166" spans="1:13" x14ac:dyDescent="0.25">
      <c r="A166" s="4" t="s">
        <v>146</v>
      </c>
      <c r="B166" s="5" t="s">
        <v>153</v>
      </c>
      <c r="C166" s="5">
        <v>16</v>
      </c>
      <c r="D166" s="5">
        <v>19</v>
      </c>
      <c r="E166" s="12">
        <v>28</v>
      </c>
      <c r="F166" s="6">
        <f>1/COUNTIF(Table4[DESTINATION],B166)</f>
        <v>1</v>
      </c>
      <c r="J166" s="9" t="s">
        <v>138</v>
      </c>
      <c r="K166">
        <v>1</v>
      </c>
      <c r="M166" s="27">
        <v>36</v>
      </c>
    </row>
    <row r="167" spans="1:13" x14ac:dyDescent="0.25">
      <c r="A167" s="4" t="s">
        <v>146</v>
      </c>
      <c r="B167" s="5" t="s">
        <v>154</v>
      </c>
      <c r="C167" s="5">
        <v>22</v>
      </c>
      <c r="D167" s="5">
        <v>23</v>
      </c>
      <c r="E167" s="12">
        <v>36</v>
      </c>
      <c r="F167" s="6">
        <f>1/COUNTIF(Table4[DESTINATION],B167)</f>
        <v>1</v>
      </c>
      <c r="J167" s="9" t="s">
        <v>139</v>
      </c>
      <c r="K167">
        <v>1</v>
      </c>
      <c r="M167" s="9" t="s">
        <v>39</v>
      </c>
    </row>
    <row r="168" spans="1:13" x14ac:dyDescent="0.25">
      <c r="A168" s="4" t="s">
        <v>146</v>
      </c>
      <c r="B168" s="5" t="s">
        <v>391</v>
      </c>
      <c r="C168" s="5">
        <v>20</v>
      </c>
      <c r="D168" s="5">
        <v>22</v>
      </c>
      <c r="E168" s="12">
        <v>33</v>
      </c>
      <c r="F168" s="6">
        <f>1/COUNTIF(Table4[DESTINATION],B168)</f>
        <v>1</v>
      </c>
      <c r="J168" s="9" t="s">
        <v>140</v>
      </c>
      <c r="K168">
        <v>1</v>
      </c>
      <c r="M168" s="25">
        <v>23</v>
      </c>
    </row>
    <row r="169" spans="1:13" x14ac:dyDescent="0.25">
      <c r="A169" s="4" t="s">
        <v>146</v>
      </c>
      <c r="B169" s="5" t="s">
        <v>155</v>
      </c>
      <c r="C169" s="5">
        <v>16</v>
      </c>
      <c r="D169" s="5">
        <v>19</v>
      </c>
      <c r="E169" s="12">
        <v>28</v>
      </c>
      <c r="F169" s="6">
        <f>1/COUNTIF(Table4[DESTINATION],B169)</f>
        <v>1</v>
      </c>
      <c r="J169" s="9" t="s">
        <v>480</v>
      </c>
      <c r="K169">
        <v>1</v>
      </c>
      <c r="M169" s="26">
        <v>26</v>
      </c>
    </row>
    <row r="170" spans="1:13" x14ac:dyDescent="0.25">
      <c r="A170" s="4" t="s">
        <v>146</v>
      </c>
      <c r="B170" s="5" t="s">
        <v>156</v>
      </c>
      <c r="C170" s="5">
        <v>20</v>
      </c>
      <c r="D170" s="5">
        <v>22</v>
      </c>
      <c r="E170" s="12">
        <v>33</v>
      </c>
      <c r="F170" s="6">
        <f>1/COUNTIF(Table4[DESTINATION],B170)</f>
        <v>1</v>
      </c>
      <c r="J170" s="9" t="s">
        <v>141</v>
      </c>
      <c r="K170">
        <v>1</v>
      </c>
      <c r="M170" s="27">
        <v>38</v>
      </c>
    </row>
    <row r="171" spans="1:13" x14ac:dyDescent="0.25">
      <c r="A171" s="4" t="s">
        <v>157</v>
      </c>
      <c r="B171" s="5" t="s">
        <v>385</v>
      </c>
      <c r="C171" s="5">
        <v>16</v>
      </c>
      <c r="D171" s="5">
        <v>19</v>
      </c>
      <c r="E171" s="12">
        <v>28</v>
      </c>
      <c r="F171" s="6">
        <v>1</v>
      </c>
      <c r="J171" s="9" t="s">
        <v>259</v>
      </c>
      <c r="K171">
        <v>1</v>
      </c>
      <c r="M171" s="9" t="s">
        <v>40</v>
      </c>
    </row>
    <row r="172" spans="1:13" x14ac:dyDescent="0.25">
      <c r="A172" s="4" t="s">
        <v>157</v>
      </c>
      <c r="B172" s="5" t="s">
        <v>158</v>
      </c>
      <c r="C172" s="5">
        <v>22</v>
      </c>
      <c r="D172" s="5">
        <v>23</v>
      </c>
      <c r="E172" s="12">
        <v>36</v>
      </c>
      <c r="F172" s="6">
        <f>1/COUNTIF(Table4[DESTINATION],B172)</f>
        <v>1</v>
      </c>
      <c r="J172" s="9" t="s">
        <v>66</v>
      </c>
      <c r="K172">
        <v>1</v>
      </c>
      <c r="M172" s="25">
        <v>22</v>
      </c>
    </row>
    <row r="173" spans="1:13" x14ac:dyDescent="0.25">
      <c r="A173" s="4" t="s">
        <v>157</v>
      </c>
      <c r="B173" s="5" t="s">
        <v>159</v>
      </c>
      <c r="C173" s="5">
        <v>23</v>
      </c>
      <c r="D173" s="5">
        <v>26</v>
      </c>
      <c r="E173" s="12">
        <v>38</v>
      </c>
      <c r="F173" s="6">
        <v>1</v>
      </c>
      <c r="J173" s="9" t="s">
        <v>142</v>
      </c>
      <c r="K173">
        <v>1</v>
      </c>
      <c r="M173" s="26">
        <v>23</v>
      </c>
    </row>
    <row r="174" spans="1:13" x14ac:dyDescent="0.25">
      <c r="A174" s="4" t="s">
        <v>157</v>
      </c>
      <c r="B174" s="5" t="s">
        <v>219</v>
      </c>
      <c r="C174" s="5">
        <v>20</v>
      </c>
      <c r="D174" s="5">
        <v>22</v>
      </c>
      <c r="E174" s="12">
        <v>33</v>
      </c>
      <c r="F174" s="6">
        <v>1</v>
      </c>
      <c r="J174" s="9" t="s">
        <v>330</v>
      </c>
      <c r="K174">
        <v>1</v>
      </c>
      <c r="M174" s="27">
        <v>36</v>
      </c>
    </row>
    <row r="175" spans="1:13" x14ac:dyDescent="0.25">
      <c r="A175" s="4" t="s">
        <v>160</v>
      </c>
      <c r="B175" s="5" t="s">
        <v>385</v>
      </c>
      <c r="C175" s="5">
        <v>16</v>
      </c>
      <c r="D175" s="5">
        <v>19</v>
      </c>
      <c r="E175" s="12">
        <v>28</v>
      </c>
      <c r="F175" s="6">
        <v>1</v>
      </c>
      <c r="J175" s="8" t="s">
        <v>143</v>
      </c>
      <c r="K175">
        <v>4</v>
      </c>
      <c r="M175" s="9" t="s">
        <v>41</v>
      </c>
    </row>
    <row r="176" spans="1:13" x14ac:dyDescent="0.25">
      <c r="A176" s="4" t="s">
        <v>160</v>
      </c>
      <c r="B176" s="5" t="s">
        <v>161</v>
      </c>
      <c r="C176" s="5">
        <v>20</v>
      </c>
      <c r="D176" s="5">
        <v>22</v>
      </c>
      <c r="E176" s="12">
        <v>33</v>
      </c>
      <c r="F176" s="6">
        <f>1/COUNTIF(Table4[DESTINATION],B176)</f>
        <v>1</v>
      </c>
      <c r="J176" s="9" t="s">
        <v>144</v>
      </c>
      <c r="K176">
        <v>1</v>
      </c>
      <c r="M176" s="25">
        <v>22</v>
      </c>
    </row>
    <row r="177" spans="1:13" x14ac:dyDescent="0.25">
      <c r="A177" s="4" t="s">
        <v>160</v>
      </c>
      <c r="B177" s="14" t="s">
        <v>162</v>
      </c>
      <c r="C177" s="14">
        <v>22</v>
      </c>
      <c r="D177" s="14">
        <v>23</v>
      </c>
      <c r="E177" s="15">
        <v>36</v>
      </c>
      <c r="F177" s="6">
        <v>1</v>
      </c>
      <c r="J177" s="9" t="s">
        <v>145</v>
      </c>
      <c r="K177">
        <v>1</v>
      </c>
      <c r="M177" s="26">
        <v>23</v>
      </c>
    </row>
    <row r="178" spans="1:13" x14ac:dyDescent="0.25">
      <c r="A178" s="4" t="s">
        <v>163</v>
      </c>
      <c r="B178" s="5" t="s">
        <v>385</v>
      </c>
      <c r="C178" s="5">
        <v>16</v>
      </c>
      <c r="D178" s="5">
        <v>19</v>
      </c>
      <c r="E178" s="12">
        <v>28</v>
      </c>
      <c r="F178" s="6">
        <v>1</v>
      </c>
      <c r="J178" s="9" t="s">
        <v>330</v>
      </c>
      <c r="K178">
        <v>1</v>
      </c>
      <c r="M178" s="27">
        <v>36</v>
      </c>
    </row>
    <row r="179" spans="1:13" x14ac:dyDescent="0.25">
      <c r="A179" s="4" t="s">
        <v>163</v>
      </c>
      <c r="B179" s="5" t="s">
        <v>164</v>
      </c>
      <c r="C179" s="5">
        <v>16</v>
      </c>
      <c r="D179" s="5">
        <v>19</v>
      </c>
      <c r="E179" s="12">
        <v>28</v>
      </c>
      <c r="F179" s="6">
        <f>1/COUNTIF(Table4[DESTINATION],B179)</f>
        <v>1</v>
      </c>
      <c r="J179" s="9" t="s">
        <v>239</v>
      </c>
      <c r="K179">
        <v>1</v>
      </c>
      <c r="M179" s="9" t="s">
        <v>42</v>
      </c>
    </row>
    <row r="180" spans="1:13" x14ac:dyDescent="0.25">
      <c r="A180" s="4" t="s">
        <v>163</v>
      </c>
      <c r="B180" s="5" t="s">
        <v>165</v>
      </c>
      <c r="C180" s="5">
        <v>16</v>
      </c>
      <c r="D180" s="5">
        <v>19</v>
      </c>
      <c r="E180" s="12">
        <v>28</v>
      </c>
      <c r="F180" s="6">
        <v>1</v>
      </c>
      <c r="J180" s="8" t="s">
        <v>146</v>
      </c>
      <c r="K180">
        <v>12</v>
      </c>
      <c r="M180" s="25">
        <v>20</v>
      </c>
    </row>
    <row r="181" spans="1:13" x14ac:dyDescent="0.25">
      <c r="A181" s="4" t="s">
        <v>163</v>
      </c>
      <c r="B181" s="14" t="s">
        <v>392</v>
      </c>
      <c r="C181" s="14">
        <v>16</v>
      </c>
      <c r="D181" s="14">
        <v>19</v>
      </c>
      <c r="E181" s="15">
        <v>28</v>
      </c>
      <c r="F181" s="6">
        <f>1/COUNTIF(Table4[DESTINATION],B181)</f>
        <v>1</v>
      </c>
      <c r="J181" s="9" t="s">
        <v>147</v>
      </c>
      <c r="K181">
        <v>1</v>
      </c>
      <c r="M181" s="26">
        <v>22</v>
      </c>
    </row>
    <row r="182" spans="1:13" x14ac:dyDescent="0.25">
      <c r="A182" s="4" t="s">
        <v>166</v>
      </c>
      <c r="B182" s="5" t="s">
        <v>385</v>
      </c>
      <c r="C182" s="5">
        <v>16</v>
      </c>
      <c r="D182" s="5">
        <v>19</v>
      </c>
      <c r="E182" s="12">
        <v>28</v>
      </c>
      <c r="F182" s="6">
        <v>1</v>
      </c>
      <c r="J182" s="9" t="s">
        <v>148</v>
      </c>
      <c r="K182">
        <v>1</v>
      </c>
      <c r="M182" s="27">
        <v>33</v>
      </c>
    </row>
    <row r="183" spans="1:13" x14ac:dyDescent="0.25">
      <c r="A183" s="4" t="s">
        <v>166</v>
      </c>
      <c r="B183" s="5" t="s">
        <v>393</v>
      </c>
      <c r="C183" s="5">
        <v>20</v>
      </c>
      <c r="D183" s="5">
        <v>22</v>
      </c>
      <c r="E183" s="12">
        <v>33</v>
      </c>
      <c r="F183" s="6">
        <f>1/COUNTIF(Table4[DESTINATION],B183)</f>
        <v>1</v>
      </c>
      <c r="J183" s="9" t="s">
        <v>149</v>
      </c>
      <c r="K183">
        <v>1</v>
      </c>
      <c r="M183" s="9" t="s">
        <v>43</v>
      </c>
    </row>
    <row r="184" spans="1:13" x14ac:dyDescent="0.25">
      <c r="A184" s="4" t="s">
        <v>166</v>
      </c>
      <c r="B184" s="14" t="s">
        <v>167</v>
      </c>
      <c r="C184" s="14">
        <v>18</v>
      </c>
      <c r="D184" s="14">
        <v>20</v>
      </c>
      <c r="E184" s="15">
        <v>31</v>
      </c>
      <c r="F184" s="6">
        <v>1</v>
      </c>
      <c r="J184" s="9" t="s">
        <v>150</v>
      </c>
      <c r="K184">
        <v>1</v>
      </c>
      <c r="M184" s="25">
        <v>20</v>
      </c>
    </row>
    <row r="185" spans="1:13" x14ac:dyDescent="0.25">
      <c r="A185" s="4" t="s">
        <v>166</v>
      </c>
      <c r="B185" s="5" t="s">
        <v>168</v>
      </c>
      <c r="C185" s="5">
        <v>20</v>
      </c>
      <c r="D185" s="5">
        <v>22</v>
      </c>
      <c r="E185" s="12">
        <v>33</v>
      </c>
      <c r="F185" s="6">
        <f>1/COUNTIF(Table4[DESTINATION],B185)</f>
        <v>1</v>
      </c>
      <c r="J185" s="9" t="s">
        <v>151</v>
      </c>
      <c r="K185">
        <v>1</v>
      </c>
      <c r="M185" s="26">
        <v>22</v>
      </c>
    </row>
    <row r="186" spans="1:13" x14ac:dyDescent="0.25">
      <c r="A186" s="4" t="s">
        <v>166</v>
      </c>
      <c r="B186" s="5" t="s">
        <v>169</v>
      </c>
      <c r="C186" s="5">
        <v>18</v>
      </c>
      <c r="D186" s="5">
        <v>20</v>
      </c>
      <c r="E186" s="12">
        <v>31</v>
      </c>
      <c r="F186" s="6">
        <f>1/COUNTIF(Table4[DESTINATION],B186)</f>
        <v>1</v>
      </c>
      <c r="J186" s="9" t="s">
        <v>152</v>
      </c>
      <c r="K186">
        <v>1</v>
      </c>
      <c r="M186" s="27">
        <v>33</v>
      </c>
    </row>
    <row r="187" spans="1:13" x14ac:dyDescent="0.25">
      <c r="A187" s="4" t="s">
        <v>170</v>
      </c>
      <c r="B187" s="5" t="s">
        <v>385</v>
      </c>
      <c r="C187" s="5">
        <v>16</v>
      </c>
      <c r="D187" s="5">
        <v>19</v>
      </c>
      <c r="E187" s="12">
        <v>28</v>
      </c>
      <c r="F187" s="6">
        <v>1</v>
      </c>
      <c r="J187" s="9" t="s">
        <v>153</v>
      </c>
      <c r="K187">
        <v>1</v>
      </c>
      <c r="M187" s="9" t="s">
        <v>44</v>
      </c>
    </row>
    <row r="188" spans="1:13" x14ac:dyDescent="0.25">
      <c r="A188" s="4" t="s">
        <v>170</v>
      </c>
      <c r="B188" s="14" t="s">
        <v>394</v>
      </c>
      <c r="C188" s="14">
        <v>20</v>
      </c>
      <c r="D188" s="14">
        <v>22</v>
      </c>
      <c r="E188" s="15">
        <v>33</v>
      </c>
      <c r="F188" s="6">
        <f>1/COUNTIF(Table4[DESTINATION],B188)</f>
        <v>1</v>
      </c>
      <c r="J188" s="9" t="s">
        <v>330</v>
      </c>
      <c r="K188">
        <v>1</v>
      </c>
      <c r="M188" s="25">
        <v>22</v>
      </c>
    </row>
    <row r="189" spans="1:13" x14ac:dyDescent="0.25">
      <c r="A189" s="4" t="s">
        <v>170</v>
      </c>
      <c r="B189" s="5" t="s">
        <v>171</v>
      </c>
      <c r="C189" s="5">
        <v>18</v>
      </c>
      <c r="D189" s="5">
        <v>20</v>
      </c>
      <c r="E189" s="12">
        <v>31</v>
      </c>
      <c r="F189" s="6">
        <v>1</v>
      </c>
      <c r="J189" s="9" t="s">
        <v>154</v>
      </c>
      <c r="K189">
        <v>1</v>
      </c>
      <c r="M189" s="26">
        <v>23</v>
      </c>
    </row>
    <row r="190" spans="1:13" x14ac:dyDescent="0.25">
      <c r="A190" s="4" t="s">
        <v>170</v>
      </c>
      <c r="B190" s="5" t="s">
        <v>172</v>
      </c>
      <c r="C190" s="5">
        <v>20</v>
      </c>
      <c r="D190" s="5">
        <v>22</v>
      </c>
      <c r="E190" s="12">
        <v>33</v>
      </c>
      <c r="F190" s="6">
        <f>1/COUNTIF(Table4[DESTINATION],B190)</f>
        <v>1</v>
      </c>
      <c r="J190" s="9" t="s">
        <v>155</v>
      </c>
      <c r="K190">
        <v>1</v>
      </c>
      <c r="M190" s="27">
        <v>36</v>
      </c>
    </row>
    <row r="191" spans="1:13" x14ac:dyDescent="0.25">
      <c r="A191" s="4" t="s">
        <v>170</v>
      </c>
      <c r="B191" s="5" t="s">
        <v>173</v>
      </c>
      <c r="C191" s="5">
        <v>20</v>
      </c>
      <c r="D191" s="5">
        <v>22</v>
      </c>
      <c r="E191" s="12">
        <v>33</v>
      </c>
      <c r="F191" s="6">
        <f>1/COUNTIF(Table4[DESTINATION],B191)</f>
        <v>1</v>
      </c>
      <c r="J191" s="9" t="s">
        <v>156</v>
      </c>
      <c r="K191">
        <v>1</v>
      </c>
      <c r="M191" s="9" t="s">
        <v>386</v>
      </c>
    </row>
    <row r="192" spans="1:13" x14ac:dyDescent="0.25">
      <c r="A192" s="4" t="s">
        <v>170</v>
      </c>
      <c r="B192" s="5" t="s">
        <v>183</v>
      </c>
      <c r="C192" s="5">
        <v>18</v>
      </c>
      <c r="D192" s="5">
        <v>20</v>
      </c>
      <c r="E192" s="12">
        <v>31</v>
      </c>
      <c r="F192" s="6">
        <v>1</v>
      </c>
      <c r="J192" s="9" t="s">
        <v>391</v>
      </c>
      <c r="K192">
        <v>1</v>
      </c>
      <c r="M192" s="25">
        <v>18</v>
      </c>
    </row>
    <row r="193" spans="1:13" x14ac:dyDescent="0.25">
      <c r="A193" s="4" t="s">
        <v>170</v>
      </c>
      <c r="B193" s="14" t="s">
        <v>174</v>
      </c>
      <c r="C193" s="14">
        <v>16</v>
      </c>
      <c r="D193" s="14">
        <v>19</v>
      </c>
      <c r="E193" s="15">
        <v>28</v>
      </c>
      <c r="F193" s="6">
        <f>1/COUNTIF(Table4[DESTINATION],B193)</f>
        <v>1</v>
      </c>
      <c r="J193" s="8" t="s">
        <v>157</v>
      </c>
      <c r="K193">
        <v>4</v>
      </c>
      <c r="M193" s="26">
        <v>20</v>
      </c>
    </row>
    <row r="194" spans="1:13" x14ac:dyDescent="0.25">
      <c r="A194" s="4" t="s">
        <v>170</v>
      </c>
      <c r="B194" s="5" t="s">
        <v>175</v>
      </c>
      <c r="C194" s="5">
        <v>18</v>
      </c>
      <c r="D194" s="5">
        <v>20</v>
      </c>
      <c r="E194" s="12">
        <v>31</v>
      </c>
      <c r="F194" s="6">
        <f>1/COUNTIF(Table4[DESTINATION],B194)</f>
        <v>1</v>
      </c>
      <c r="J194" s="9" t="s">
        <v>158</v>
      </c>
      <c r="K194">
        <v>1</v>
      </c>
      <c r="M194" s="27">
        <v>31</v>
      </c>
    </row>
    <row r="195" spans="1:13" x14ac:dyDescent="0.25">
      <c r="A195" s="4" t="s">
        <v>170</v>
      </c>
      <c r="B195" s="5" t="s">
        <v>176</v>
      </c>
      <c r="C195" s="5">
        <v>18</v>
      </c>
      <c r="D195" s="5">
        <v>20</v>
      </c>
      <c r="E195" s="12">
        <v>31</v>
      </c>
      <c r="F195" s="6">
        <f>1/COUNTIF(Table4[DESTINATION],B195)</f>
        <v>1</v>
      </c>
      <c r="J195" s="9" t="s">
        <v>159</v>
      </c>
      <c r="K195">
        <v>1</v>
      </c>
      <c r="M195" s="9" t="s">
        <v>387</v>
      </c>
    </row>
    <row r="196" spans="1:13" x14ac:dyDescent="0.25">
      <c r="A196" s="4" t="s">
        <v>170</v>
      </c>
      <c r="B196" s="5" t="s">
        <v>177</v>
      </c>
      <c r="C196" s="5">
        <v>18</v>
      </c>
      <c r="D196" s="5">
        <v>20</v>
      </c>
      <c r="E196" s="12">
        <v>31</v>
      </c>
      <c r="F196" s="6">
        <v>1</v>
      </c>
      <c r="J196" s="9" t="s">
        <v>330</v>
      </c>
      <c r="K196">
        <v>1</v>
      </c>
      <c r="M196" s="25">
        <v>23</v>
      </c>
    </row>
    <row r="197" spans="1:13" x14ac:dyDescent="0.25">
      <c r="A197" s="4" t="s">
        <v>170</v>
      </c>
      <c r="B197" s="5" t="s">
        <v>69</v>
      </c>
      <c r="C197" s="5">
        <v>18</v>
      </c>
      <c r="D197" s="5">
        <v>20</v>
      </c>
      <c r="E197" s="12">
        <v>31</v>
      </c>
      <c r="F197" s="6">
        <v>1</v>
      </c>
      <c r="J197" s="9" t="s">
        <v>219</v>
      </c>
      <c r="K197">
        <v>1</v>
      </c>
      <c r="M197" s="26">
        <v>26</v>
      </c>
    </row>
    <row r="198" spans="1:13" x14ac:dyDescent="0.25">
      <c r="A198" s="4" t="s">
        <v>331</v>
      </c>
      <c r="B198" s="5" t="s">
        <v>385</v>
      </c>
      <c r="C198" s="5">
        <v>16</v>
      </c>
      <c r="D198" s="5">
        <v>19</v>
      </c>
      <c r="E198" s="12">
        <v>28</v>
      </c>
      <c r="F198" s="6">
        <v>1</v>
      </c>
      <c r="J198" s="8" t="s">
        <v>160</v>
      </c>
      <c r="K198">
        <v>3</v>
      </c>
      <c r="M198" s="27">
        <v>38</v>
      </c>
    </row>
    <row r="199" spans="1:13" x14ac:dyDescent="0.25">
      <c r="A199" s="4" t="s">
        <v>180</v>
      </c>
      <c r="B199" s="5" t="s">
        <v>385</v>
      </c>
      <c r="C199" s="5">
        <v>16</v>
      </c>
      <c r="D199" s="5">
        <v>19</v>
      </c>
      <c r="E199" s="12">
        <v>28</v>
      </c>
      <c r="F199" s="6">
        <v>1</v>
      </c>
      <c r="J199" s="9" t="s">
        <v>161</v>
      </c>
      <c r="K199">
        <v>1</v>
      </c>
      <c r="M199" s="8" t="s">
        <v>45</v>
      </c>
    </row>
    <row r="200" spans="1:13" x14ac:dyDescent="0.25">
      <c r="A200" s="4" t="s">
        <v>180</v>
      </c>
      <c r="B200" s="5" t="s">
        <v>181</v>
      </c>
      <c r="C200" s="5">
        <v>18</v>
      </c>
      <c r="D200" s="5">
        <v>20</v>
      </c>
      <c r="E200" s="12">
        <v>31</v>
      </c>
      <c r="F200" s="6">
        <v>1</v>
      </c>
      <c r="J200" s="9" t="s">
        <v>330</v>
      </c>
      <c r="K200">
        <v>1</v>
      </c>
      <c r="M200" s="9" t="s">
        <v>46</v>
      </c>
    </row>
    <row r="201" spans="1:13" x14ac:dyDescent="0.25">
      <c r="A201" s="4" t="s">
        <v>180</v>
      </c>
      <c r="B201" s="5" t="s">
        <v>182</v>
      </c>
      <c r="C201" s="5">
        <v>20</v>
      </c>
      <c r="D201" s="5">
        <v>22</v>
      </c>
      <c r="E201" s="12">
        <v>33</v>
      </c>
      <c r="F201" s="6">
        <v>1</v>
      </c>
      <c r="J201" s="9" t="s">
        <v>162</v>
      </c>
      <c r="K201">
        <v>1</v>
      </c>
      <c r="M201" s="25">
        <v>23</v>
      </c>
    </row>
    <row r="202" spans="1:13" x14ac:dyDescent="0.25">
      <c r="A202" s="4" t="s">
        <v>180</v>
      </c>
      <c r="B202" s="5" t="s">
        <v>183</v>
      </c>
      <c r="C202" s="5">
        <v>18</v>
      </c>
      <c r="D202" s="5">
        <v>20</v>
      </c>
      <c r="E202" s="12">
        <v>31</v>
      </c>
      <c r="F202" s="6">
        <v>1</v>
      </c>
      <c r="J202" s="8" t="s">
        <v>163</v>
      </c>
      <c r="K202">
        <v>4</v>
      </c>
      <c r="M202" s="26">
        <v>26</v>
      </c>
    </row>
    <row r="203" spans="1:13" x14ac:dyDescent="0.25">
      <c r="A203" s="4" t="s">
        <v>180</v>
      </c>
      <c r="B203" s="14" t="s">
        <v>184</v>
      </c>
      <c r="C203" s="14">
        <v>18</v>
      </c>
      <c r="D203" s="14">
        <v>20</v>
      </c>
      <c r="E203" s="15">
        <v>31</v>
      </c>
      <c r="F203" s="6">
        <f>1/COUNTIF(Table4[DESTINATION],B203)</f>
        <v>1</v>
      </c>
      <c r="J203" s="9" t="s">
        <v>330</v>
      </c>
      <c r="K203">
        <v>1</v>
      </c>
      <c r="M203" s="27">
        <v>38</v>
      </c>
    </row>
    <row r="204" spans="1:13" x14ac:dyDescent="0.25">
      <c r="A204" s="13" t="s">
        <v>180</v>
      </c>
      <c r="B204" s="14" t="s">
        <v>185</v>
      </c>
      <c r="C204" s="14">
        <v>18</v>
      </c>
      <c r="D204" s="14">
        <v>20</v>
      </c>
      <c r="E204" s="15">
        <v>31</v>
      </c>
      <c r="F204" s="6">
        <v>1</v>
      </c>
      <c r="J204" s="9" t="s">
        <v>164</v>
      </c>
      <c r="K204">
        <v>1</v>
      </c>
      <c r="M204" s="9" t="s">
        <v>47</v>
      </c>
    </row>
    <row r="205" spans="1:13" x14ac:dyDescent="0.25">
      <c r="A205" s="4" t="s">
        <v>180</v>
      </c>
      <c r="B205" s="5" t="s">
        <v>299</v>
      </c>
      <c r="C205" s="5">
        <v>18</v>
      </c>
      <c r="D205" s="5">
        <v>20</v>
      </c>
      <c r="E205" s="12">
        <v>31</v>
      </c>
      <c r="F205" s="6">
        <v>1</v>
      </c>
      <c r="J205" s="9" t="s">
        <v>165</v>
      </c>
      <c r="K205">
        <v>1</v>
      </c>
      <c r="M205" s="25">
        <v>20</v>
      </c>
    </row>
    <row r="206" spans="1:13" x14ac:dyDescent="0.25">
      <c r="A206" s="4" t="s">
        <v>180</v>
      </c>
      <c r="B206" s="5" t="s">
        <v>186</v>
      </c>
      <c r="C206" s="5">
        <v>18</v>
      </c>
      <c r="D206" s="5">
        <v>20</v>
      </c>
      <c r="E206" s="12">
        <v>31</v>
      </c>
      <c r="F206" s="6">
        <f>1/COUNTIF(Table4[DESTINATION],B206)</f>
        <v>1</v>
      </c>
      <c r="J206" s="9" t="s">
        <v>392</v>
      </c>
      <c r="K206">
        <v>1</v>
      </c>
      <c r="M206" s="26">
        <v>22</v>
      </c>
    </row>
    <row r="207" spans="1:13" x14ac:dyDescent="0.25">
      <c r="A207" s="4" t="s">
        <v>187</v>
      </c>
      <c r="B207" s="5" t="s">
        <v>385</v>
      </c>
      <c r="C207" s="5">
        <v>16</v>
      </c>
      <c r="D207" s="5">
        <v>19</v>
      </c>
      <c r="E207" s="12">
        <v>28</v>
      </c>
      <c r="F207" s="6">
        <v>1</v>
      </c>
      <c r="J207" s="8" t="s">
        <v>166</v>
      </c>
      <c r="K207">
        <v>5</v>
      </c>
      <c r="M207" s="27">
        <v>33</v>
      </c>
    </row>
    <row r="208" spans="1:13" x14ac:dyDescent="0.25">
      <c r="A208" s="4" t="s">
        <v>187</v>
      </c>
      <c r="B208" s="5" t="s">
        <v>188</v>
      </c>
      <c r="C208" s="5">
        <v>20</v>
      </c>
      <c r="D208" s="5">
        <v>22</v>
      </c>
      <c r="E208" s="12">
        <v>33</v>
      </c>
      <c r="F208" s="6">
        <f>1/COUNTIF(Table4[DESTINATION],B208)</f>
        <v>1</v>
      </c>
      <c r="J208" s="9" t="s">
        <v>167</v>
      </c>
      <c r="K208">
        <v>1</v>
      </c>
      <c r="M208" s="9" t="s">
        <v>48</v>
      </c>
    </row>
    <row r="209" spans="1:13" x14ac:dyDescent="0.25">
      <c r="A209" s="4" t="s">
        <v>187</v>
      </c>
      <c r="B209" s="5" t="s">
        <v>189</v>
      </c>
      <c r="C209" s="5">
        <v>22</v>
      </c>
      <c r="D209" s="5">
        <v>23</v>
      </c>
      <c r="E209" s="12">
        <v>36</v>
      </c>
      <c r="F209" s="6">
        <v>1</v>
      </c>
      <c r="J209" s="9" t="s">
        <v>168</v>
      </c>
      <c r="K209">
        <v>1</v>
      </c>
      <c r="M209" s="25">
        <v>22</v>
      </c>
    </row>
    <row r="210" spans="1:13" x14ac:dyDescent="0.25">
      <c r="A210" s="4" t="s">
        <v>187</v>
      </c>
      <c r="B210" s="5" t="s">
        <v>190</v>
      </c>
      <c r="C210" s="5">
        <v>20</v>
      </c>
      <c r="D210" s="5">
        <v>22</v>
      </c>
      <c r="E210" s="12">
        <v>33</v>
      </c>
      <c r="F210" s="6">
        <f>1/COUNTIF(Table4[DESTINATION],B210)</f>
        <v>1</v>
      </c>
      <c r="J210" s="9" t="s">
        <v>169</v>
      </c>
      <c r="K210">
        <v>1</v>
      </c>
      <c r="M210" s="26">
        <v>23</v>
      </c>
    </row>
    <row r="211" spans="1:13" x14ac:dyDescent="0.25">
      <c r="A211" s="4" t="s">
        <v>187</v>
      </c>
      <c r="B211" s="5" t="s">
        <v>191</v>
      </c>
      <c r="C211" s="5">
        <v>20</v>
      </c>
      <c r="D211" s="5">
        <v>22</v>
      </c>
      <c r="E211" s="12">
        <v>33</v>
      </c>
      <c r="F211" s="6">
        <f>1/COUNTIF(Table4[DESTINATION],B211)</f>
        <v>1</v>
      </c>
      <c r="J211" s="9" t="s">
        <v>330</v>
      </c>
      <c r="K211">
        <v>1</v>
      </c>
      <c r="M211" s="27">
        <v>36</v>
      </c>
    </row>
    <row r="212" spans="1:13" x14ac:dyDescent="0.25">
      <c r="A212" s="4" t="s">
        <v>187</v>
      </c>
      <c r="B212" s="14" t="s">
        <v>192</v>
      </c>
      <c r="C212" s="14">
        <v>22</v>
      </c>
      <c r="D212" s="14">
        <v>23</v>
      </c>
      <c r="E212" s="15">
        <v>36</v>
      </c>
      <c r="F212" s="6">
        <f>1/COUNTIF(Table4[DESTINATION],B212)</f>
        <v>1</v>
      </c>
      <c r="J212" s="9" t="s">
        <v>393</v>
      </c>
      <c r="K212">
        <v>1</v>
      </c>
      <c r="M212" s="9" t="s">
        <v>49</v>
      </c>
    </row>
    <row r="213" spans="1:13" x14ac:dyDescent="0.25">
      <c r="A213" s="4" t="s">
        <v>187</v>
      </c>
      <c r="B213" s="5" t="s">
        <v>193</v>
      </c>
      <c r="C213" s="5">
        <v>20</v>
      </c>
      <c r="D213" s="5">
        <v>22</v>
      </c>
      <c r="E213" s="12">
        <v>33</v>
      </c>
      <c r="F213" s="6">
        <f>1/COUNTIF(Table4[DESTINATION],B213)</f>
        <v>1</v>
      </c>
      <c r="J213" s="8" t="s">
        <v>170</v>
      </c>
      <c r="K213">
        <v>11</v>
      </c>
      <c r="M213" s="25">
        <v>18</v>
      </c>
    </row>
    <row r="214" spans="1:13" x14ac:dyDescent="0.25">
      <c r="A214" s="4" t="s">
        <v>187</v>
      </c>
      <c r="B214" s="5" t="s">
        <v>194</v>
      </c>
      <c r="C214" s="5">
        <v>22</v>
      </c>
      <c r="D214" s="5">
        <v>23</v>
      </c>
      <c r="E214" s="12">
        <v>36</v>
      </c>
      <c r="F214" s="6">
        <f>1/COUNTIF(Table4[DESTINATION],B214)</f>
        <v>1</v>
      </c>
      <c r="J214" s="9" t="s">
        <v>171</v>
      </c>
      <c r="K214">
        <v>1</v>
      </c>
      <c r="M214" s="26">
        <v>20</v>
      </c>
    </row>
    <row r="215" spans="1:13" x14ac:dyDescent="0.25">
      <c r="A215" s="4" t="s">
        <v>187</v>
      </c>
      <c r="B215" s="5" t="s">
        <v>195</v>
      </c>
      <c r="C215" s="5">
        <v>20</v>
      </c>
      <c r="D215" s="5">
        <v>22</v>
      </c>
      <c r="E215" s="12">
        <v>33</v>
      </c>
      <c r="F215" s="6">
        <f>1/COUNTIF(Table4[DESTINATION],B215)</f>
        <v>1</v>
      </c>
      <c r="J215" s="9" t="s">
        <v>172</v>
      </c>
      <c r="K215">
        <v>1</v>
      </c>
      <c r="M215" s="27">
        <v>31</v>
      </c>
    </row>
    <row r="216" spans="1:13" x14ac:dyDescent="0.25">
      <c r="A216" s="4" t="s">
        <v>187</v>
      </c>
      <c r="B216" s="5" t="s">
        <v>196</v>
      </c>
      <c r="C216" s="5">
        <v>20</v>
      </c>
      <c r="D216" s="5">
        <v>22</v>
      </c>
      <c r="E216" s="12">
        <v>33</v>
      </c>
      <c r="F216" s="6">
        <f>1/COUNTIF(Table4[DESTINATION],B216)</f>
        <v>1</v>
      </c>
      <c r="J216" s="9" t="s">
        <v>173</v>
      </c>
      <c r="K216">
        <v>1</v>
      </c>
      <c r="M216" s="9" t="s">
        <v>50</v>
      </c>
    </row>
    <row r="217" spans="1:13" x14ac:dyDescent="0.25">
      <c r="A217" s="4" t="s">
        <v>187</v>
      </c>
      <c r="B217" s="5" t="s">
        <v>197</v>
      </c>
      <c r="C217" s="5">
        <v>18</v>
      </c>
      <c r="D217" s="5">
        <v>20</v>
      </c>
      <c r="E217" s="12">
        <v>31</v>
      </c>
      <c r="F217" s="6">
        <f>1/COUNTIF(Table4[DESTINATION],B217)</f>
        <v>1</v>
      </c>
      <c r="J217" s="9" t="s">
        <v>183</v>
      </c>
      <c r="K217">
        <v>1</v>
      </c>
      <c r="M217" s="25">
        <v>22</v>
      </c>
    </row>
    <row r="218" spans="1:13" x14ac:dyDescent="0.25">
      <c r="A218" s="4" t="s">
        <v>198</v>
      </c>
      <c r="B218" s="5" t="s">
        <v>385</v>
      </c>
      <c r="C218" s="5">
        <v>16</v>
      </c>
      <c r="D218" s="5">
        <v>19</v>
      </c>
      <c r="E218" s="12">
        <v>28</v>
      </c>
      <c r="F218" s="6">
        <v>1</v>
      </c>
      <c r="J218" s="9" t="s">
        <v>174</v>
      </c>
      <c r="K218">
        <v>1</v>
      </c>
      <c r="M218" s="26">
        <v>23</v>
      </c>
    </row>
    <row r="219" spans="1:13" x14ac:dyDescent="0.25">
      <c r="A219" s="4" t="s">
        <v>198</v>
      </c>
      <c r="B219" s="5" t="s">
        <v>459</v>
      </c>
      <c r="C219" s="5">
        <v>20</v>
      </c>
      <c r="D219" s="5">
        <v>22</v>
      </c>
      <c r="E219" s="12">
        <v>33</v>
      </c>
      <c r="F219" s="6">
        <f>1/COUNTIF(Table4[DESTINATION],B219)</f>
        <v>1</v>
      </c>
      <c r="J219" s="9" t="s">
        <v>175</v>
      </c>
      <c r="K219">
        <v>1</v>
      </c>
      <c r="M219" s="27">
        <v>36</v>
      </c>
    </row>
    <row r="220" spans="1:13" x14ac:dyDescent="0.25">
      <c r="A220" s="4" t="s">
        <v>198</v>
      </c>
      <c r="B220" s="5" t="s">
        <v>199</v>
      </c>
      <c r="C220" s="5">
        <v>18</v>
      </c>
      <c r="D220" s="5">
        <v>20</v>
      </c>
      <c r="E220" s="12">
        <v>31</v>
      </c>
      <c r="F220" s="6">
        <v>1</v>
      </c>
      <c r="J220" s="9" t="s">
        <v>176</v>
      </c>
      <c r="K220">
        <v>1</v>
      </c>
      <c r="M220" s="9" t="s">
        <v>51</v>
      </c>
    </row>
    <row r="221" spans="1:13" x14ac:dyDescent="0.25">
      <c r="A221" s="4" t="s">
        <v>198</v>
      </c>
      <c r="B221" s="5" t="s">
        <v>200</v>
      </c>
      <c r="C221" s="5">
        <v>20</v>
      </c>
      <c r="D221" s="5">
        <v>22</v>
      </c>
      <c r="E221" s="12">
        <v>33</v>
      </c>
      <c r="F221" s="6">
        <f>1/COUNTIF(Table4[DESTINATION],B221)</f>
        <v>1</v>
      </c>
      <c r="J221" s="9" t="s">
        <v>330</v>
      </c>
      <c r="K221">
        <v>1</v>
      </c>
      <c r="M221" s="25">
        <v>23</v>
      </c>
    </row>
    <row r="222" spans="1:13" x14ac:dyDescent="0.25">
      <c r="A222" s="4" t="s">
        <v>198</v>
      </c>
      <c r="B222" s="5" t="s">
        <v>201</v>
      </c>
      <c r="C222" s="5">
        <v>18</v>
      </c>
      <c r="D222" s="5">
        <v>20</v>
      </c>
      <c r="E222" s="12">
        <v>31</v>
      </c>
      <c r="F222" s="6">
        <f>1/COUNTIF(Table4[DESTINATION],B222)</f>
        <v>1</v>
      </c>
      <c r="J222" s="9" t="s">
        <v>177</v>
      </c>
      <c r="K222">
        <v>1</v>
      </c>
      <c r="M222" s="26">
        <v>26</v>
      </c>
    </row>
    <row r="223" spans="1:13" x14ac:dyDescent="0.25">
      <c r="A223" s="4" t="s">
        <v>202</v>
      </c>
      <c r="B223" s="14" t="s">
        <v>385</v>
      </c>
      <c r="C223" s="14">
        <v>16</v>
      </c>
      <c r="D223" s="14">
        <v>19</v>
      </c>
      <c r="E223" s="15">
        <v>28</v>
      </c>
      <c r="F223" s="6">
        <v>1</v>
      </c>
      <c r="J223" s="9" t="s">
        <v>69</v>
      </c>
      <c r="K223">
        <v>1</v>
      </c>
      <c r="M223" s="27">
        <v>38</v>
      </c>
    </row>
    <row r="224" spans="1:13" x14ac:dyDescent="0.25">
      <c r="A224" s="4" t="s">
        <v>202</v>
      </c>
      <c r="B224" s="5" t="s">
        <v>203</v>
      </c>
      <c r="C224" s="5">
        <v>20</v>
      </c>
      <c r="D224" s="5">
        <v>22</v>
      </c>
      <c r="E224" s="12">
        <v>33</v>
      </c>
      <c r="F224" s="6">
        <f>1/COUNTIF(Table4[DESTINATION],B224)</f>
        <v>1</v>
      </c>
      <c r="J224" s="9" t="s">
        <v>394</v>
      </c>
      <c r="K224">
        <v>1</v>
      </c>
      <c r="M224" s="9" t="s">
        <v>52</v>
      </c>
    </row>
    <row r="225" spans="1:13" x14ac:dyDescent="0.25">
      <c r="A225" s="4" t="s">
        <v>202</v>
      </c>
      <c r="B225" s="5" t="s">
        <v>204</v>
      </c>
      <c r="C225" s="5">
        <v>22</v>
      </c>
      <c r="D225" s="5">
        <v>23</v>
      </c>
      <c r="E225" s="12">
        <v>36</v>
      </c>
      <c r="F225" s="6">
        <v>1</v>
      </c>
      <c r="J225" s="8" t="s">
        <v>331</v>
      </c>
      <c r="K225">
        <v>1</v>
      </c>
      <c r="M225" s="25">
        <v>20</v>
      </c>
    </row>
    <row r="226" spans="1:13" x14ac:dyDescent="0.25">
      <c r="A226" s="4" t="s">
        <v>205</v>
      </c>
      <c r="B226" s="5" t="s">
        <v>385</v>
      </c>
      <c r="C226" s="5">
        <v>16</v>
      </c>
      <c r="D226" s="5">
        <v>19</v>
      </c>
      <c r="E226" s="12">
        <v>28</v>
      </c>
      <c r="F226" s="6">
        <v>1</v>
      </c>
      <c r="J226" s="9" t="s">
        <v>330</v>
      </c>
      <c r="K226">
        <v>1</v>
      </c>
      <c r="M226" s="26">
        <v>22</v>
      </c>
    </row>
    <row r="227" spans="1:13" x14ac:dyDescent="0.25">
      <c r="A227" s="4" t="s">
        <v>205</v>
      </c>
      <c r="B227" s="5" t="s">
        <v>206</v>
      </c>
      <c r="C227" s="5">
        <v>22</v>
      </c>
      <c r="D227" s="5">
        <v>23</v>
      </c>
      <c r="E227" s="12">
        <v>36</v>
      </c>
      <c r="F227" s="6">
        <f>1/COUNTIF(Table4[DESTINATION],B227)</f>
        <v>1</v>
      </c>
      <c r="J227" s="8" t="s">
        <v>180</v>
      </c>
      <c r="K227">
        <v>8</v>
      </c>
      <c r="M227" s="27">
        <v>33</v>
      </c>
    </row>
    <row r="228" spans="1:13" x14ac:dyDescent="0.25">
      <c r="A228" s="4" t="s">
        <v>205</v>
      </c>
      <c r="B228" s="14" t="s">
        <v>207</v>
      </c>
      <c r="C228" s="14">
        <v>18</v>
      </c>
      <c r="D228" s="14">
        <v>20</v>
      </c>
      <c r="E228" s="15">
        <v>31</v>
      </c>
      <c r="F228" s="6">
        <v>1</v>
      </c>
      <c r="J228" s="9" t="s">
        <v>181</v>
      </c>
      <c r="K228">
        <v>1</v>
      </c>
      <c r="M228" s="9" t="s">
        <v>53</v>
      </c>
    </row>
    <row r="229" spans="1:13" x14ac:dyDescent="0.25">
      <c r="A229" s="4" t="s">
        <v>205</v>
      </c>
      <c r="B229" s="5" t="s">
        <v>208</v>
      </c>
      <c r="C229" s="5">
        <v>20</v>
      </c>
      <c r="D229" s="5">
        <v>22</v>
      </c>
      <c r="E229" s="12">
        <v>33</v>
      </c>
      <c r="F229" s="6">
        <f>1/COUNTIF(Table4[DESTINATION],B229)</f>
        <v>1</v>
      </c>
      <c r="J229" s="9" t="s">
        <v>182</v>
      </c>
      <c r="K229">
        <v>1</v>
      </c>
      <c r="M229" s="25">
        <v>20</v>
      </c>
    </row>
    <row r="230" spans="1:13" x14ac:dyDescent="0.25">
      <c r="A230" s="4" t="s">
        <v>205</v>
      </c>
      <c r="B230" s="5" t="s">
        <v>209</v>
      </c>
      <c r="C230" s="5">
        <v>22</v>
      </c>
      <c r="D230" s="5">
        <v>23</v>
      </c>
      <c r="E230" s="12">
        <v>36</v>
      </c>
      <c r="F230" s="6">
        <f>1/COUNTIF(Table4[DESTINATION],B230)</f>
        <v>1</v>
      </c>
      <c r="J230" s="9" t="s">
        <v>183</v>
      </c>
      <c r="K230">
        <v>1</v>
      </c>
      <c r="M230" s="26">
        <v>22</v>
      </c>
    </row>
    <row r="231" spans="1:13" x14ac:dyDescent="0.25">
      <c r="A231" s="4" t="s">
        <v>205</v>
      </c>
      <c r="B231" s="14" t="s">
        <v>210</v>
      </c>
      <c r="C231" s="14">
        <v>22</v>
      </c>
      <c r="D231" s="14">
        <v>23</v>
      </c>
      <c r="E231" s="15">
        <v>36</v>
      </c>
      <c r="F231" s="6">
        <f>1/COUNTIF(Table4[DESTINATION],B231)</f>
        <v>1</v>
      </c>
      <c r="J231" s="9" t="s">
        <v>184</v>
      </c>
      <c r="K231">
        <v>1</v>
      </c>
      <c r="M231" s="27">
        <v>33</v>
      </c>
    </row>
    <row r="232" spans="1:13" x14ac:dyDescent="0.25">
      <c r="A232" s="4" t="s">
        <v>205</v>
      </c>
      <c r="B232" s="5" t="s">
        <v>211</v>
      </c>
      <c r="C232" s="5">
        <v>20</v>
      </c>
      <c r="D232" s="5">
        <v>22</v>
      </c>
      <c r="E232" s="12">
        <v>33</v>
      </c>
      <c r="F232" s="6">
        <v>1</v>
      </c>
      <c r="J232" s="9" t="s">
        <v>185</v>
      </c>
      <c r="K232">
        <v>1</v>
      </c>
      <c r="M232" s="9" t="s">
        <v>54</v>
      </c>
    </row>
    <row r="233" spans="1:13" x14ac:dyDescent="0.25">
      <c r="A233" s="4" t="s">
        <v>205</v>
      </c>
      <c r="B233" s="5" t="s">
        <v>212</v>
      </c>
      <c r="C233" s="5">
        <v>22</v>
      </c>
      <c r="D233" s="5">
        <v>23</v>
      </c>
      <c r="E233" s="12">
        <v>36</v>
      </c>
      <c r="F233" s="6">
        <f>1/COUNTIF(Table4[DESTINATION],B233)</f>
        <v>1</v>
      </c>
      <c r="J233" s="9" t="s">
        <v>299</v>
      </c>
      <c r="K233">
        <v>1</v>
      </c>
      <c r="M233" s="25">
        <v>22</v>
      </c>
    </row>
    <row r="234" spans="1:13" x14ac:dyDescent="0.25">
      <c r="A234" s="4" t="s">
        <v>205</v>
      </c>
      <c r="B234" s="5" t="s">
        <v>213</v>
      </c>
      <c r="C234" s="5">
        <v>22</v>
      </c>
      <c r="D234" s="5">
        <v>23</v>
      </c>
      <c r="E234" s="12">
        <v>36</v>
      </c>
      <c r="F234" s="6">
        <f>1/COUNTIF(Table4[DESTINATION],B234)</f>
        <v>1</v>
      </c>
      <c r="J234" s="9" t="s">
        <v>330</v>
      </c>
      <c r="K234">
        <v>1</v>
      </c>
      <c r="M234" s="26">
        <v>23</v>
      </c>
    </row>
    <row r="235" spans="1:13" x14ac:dyDescent="0.25">
      <c r="A235" s="4" t="s">
        <v>205</v>
      </c>
      <c r="B235" s="5" t="s">
        <v>214</v>
      </c>
      <c r="C235" s="5">
        <v>23</v>
      </c>
      <c r="D235" s="5">
        <v>26</v>
      </c>
      <c r="E235" s="12">
        <v>38</v>
      </c>
      <c r="F235" s="6">
        <f>1/COUNTIF(Table4[DESTINATION],B235)</f>
        <v>1</v>
      </c>
      <c r="J235" s="9" t="s">
        <v>186</v>
      </c>
      <c r="K235">
        <v>1</v>
      </c>
      <c r="M235" s="27">
        <v>36</v>
      </c>
    </row>
    <row r="236" spans="1:13" x14ac:dyDescent="0.25">
      <c r="A236" s="4" t="s">
        <v>205</v>
      </c>
      <c r="B236" s="5" t="s">
        <v>215</v>
      </c>
      <c r="C236" s="5">
        <v>20</v>
      </c>
      <c r="D236" s="5">
        <v>22</v>
      </c>
      <c r="E236" s="12">
        <v>33</v>
      </c>
      <c r="F236" s="6">
        <f>1/COUNTIF(Table4[DESTINATION],B236)</f>
        <v>1</v>
      </c>
      <c r="J236" s="8" t="s">
        <v>187</v>
      </c>
      <c r="K236">
        <v>11</v>
      </c>
      <c r="M236" s="9" t="s">
        <v>55</v>
      </c>
    </row>
    <row r="237" spans="1:13" x14ac:dyDescent="0.25">
      <c r="A237" s="4" t="s">
        <v>205</v>
      </c>
      <c r="B237" s="5" t="s">
        <v>216</v>
      </c>
      <c r="C237" s="5">
        <v>20</v>
      </c>
      <c r="D237" s="5">
        <v>22</v>
      </c>
      <c r="E237" s="12">
        <v>33</v>
      </c>
      <c r="F237" s="6">
        <f>1/COUNTIF(Table4[DESTINATION],B237)</f>
        <v>1</v>
      </c>
      <c r="J237" s="9" t="s">
        <v>188</v>
      </c>
      <c r="K237">
        <v>1</v>
      </c>
      <c r="M237" s="25">
        <v>18</v>
      </c>
    </row>
    <row r="238" spans="1:13" x14ac:dyDescent="0.25">
      <c r="A238" s="4" t="s">
        <v>205</v>
      </c>
      <c r="B238" s="5" t="s">
        <v>217</v>
      </c>
      <c r="C238" s="5">
        <v>20</v>
      </c>
      <c r="D238" s="5">
        <v>22</v>
      </c>
      <c r="E238" s="12">
        <v>33</v>
      </c>
      <c r="F238" s="6">
        <f>1/COUNTIF(Table4[DESTINATION],B238)</f>
        <v>1</v>
      </c>
      <c r="J238" s="9" t="s">
        <v>189</v>
      </c>
      <c r="K238">
        <v>1</v>
      </c>
      <c r="M238" s="26">
        <v>20</v>
      </c>
    </row>
    <row r="239" spans="1:13" x14ac:dyDescent="0.25">
      <c r="A239" s="4" t="s">
        <v>205</v>
      </c>
      <c r="B239" s="5" t="s">
        <v>218</v>
      </c>
      <c r="C239" s="5">
        <v>22</v>
      </c>
      <c r="D239" s="5">
        <v>23</v>
      </c>
      <c r="E239" s="12">
        <v>36</v>
      </c>
      <c r="F239" s="6">
        <f>1/COUNTIF(Table4[DESTINATION],B239)</f>
        <v>1</v>
      </c>
      <c r="J239" s="9" t="s">
        <v>190</v>
      </c>
      <c r="K239">
        <v>1</v>
      </c>
      <c r="M239" s="27">
        <v>31</v>
      </c>
    </row>
    <row r="240" spans="1:13" x14ac:dyDescent="0.25">
      <c r="A240" s="4" t="s">
        <v>205</v>
      </c>
      <c r="B240" s="5" t="s">
        <v>219</v>
      </c>
      <c r="C240" s="5">
        <v>20</v>
      </c>
      <c r="D240" s="5">
        <v>22</v>
      </c>
      <c r="E240" s="12">
        <v>33</v>
      </c>
      <c r="F240" s="6">
        <v>1</v>
      </c>
      <c r="J240" s="9" t="s">
        <v>191</v>
      </c>
      <c r="K240">
        <v>1</v>
      </c>
      <c r="M240" s="9" t="s">
        <v>330</v>
      </c>
    </row>
    <row r="241" spans="1:13" x14ac:dyDescent="0.25">
      <c r="A241" s="4" t="s">
        <v>205</v>
      </c>
      <c r="B241" s="5" t="s">
        <v>220</v>
      </c>
      <c r="C241" s="5">
        <v>20</v>
      </c>
      <c r="D241" s="5">
        <v>22</v>
      </c>
      <c r="E241" s="12">
        <v>33</v>
      </c>
      <c r="F241" s="6">
        <f>1/COUNTIF(Table4[DESTINATION],B241)</f>
        <v>1</v>
      </c>
      <c r="J241" s="9" t="s">
        <v>192</v>
      </c>
      <c r="K241">
        <v>1</v>
      </c>
      <c r="M241" s="25">
        <v>16</v>
      </c>
    </row>
    <row r="242" spans="1:13" x14ac:dyDescent="0.25">
      <c r="A242" s="4" t="s">
        <v>205</v>
      </c>
      <c r="B242" s="5" t="s">
        <v>221</v>
      </c>
      <c r="C242" s="5">
        <v>20</v>
      </c>
      <c r="D242" s="5">
        <v>22</v>
      </c>
      <c r="E242" s="12">
        <v>33</v>
      </c>
      <c r="F242" s="6">
        <f>1/COUNTIF(Table4[DESTINATION],B242)</f>
        <v>1</v>
      </c>
      <c r="J242" s="9" t="s">
        <v>330</v>
      </c>
      <c r="K242">
        <v>1</v>
      </c>
      <c r="M242" s="26">
        <v>19</v>
      </c>
    </row>
    <row r="243" spans="1:13" x14ac:dyDescent="0.25">
      <c r="A243" s="4" t="s">
        <v>205</v>
      </c>
      <c r="B243" s="5" t="s">
        <v>222</v>
      </c>
      <c r="C243" s="5">
        <v>23</v>
      </c>
      <c r="D243" s="5">
        <v>26</v>
      </c>
      <c r="E243" s="12">
        <v>38</v>
      </c>
      <c r="F243" s="6">
        <f>1/COUNTIF(Table4[DESTINATION],B243)</f>
        <v>1</v>
      </c>
      <c r="J243" s="9" t="s">
        <v>193</v>
      </c>
      <c r="K243">
        <v>1</v>
      </c>
      <c r="M243" s="27">
        <v>28</v>
      </c>
    </row>
    <row r="244" spans="1:13" x14ac:dyDescent="0.25">
      <c r="A244" s="4" t="s">
        <v>205</v>
      </c>
      <c r="B244" s="5" t="s">
        <v>395</v>
      </c>
      <c r="C244" s="5">
        <v>20</v>
      </c>
      <c r="D244" s="5">
        <v>22</v>
      </c>
      <c r="E244" s="12">
        <v>33</v>
      </c>
      <c r="F244" s="6">
        <f>1/COUNTIF(Table4[DESTINATION],B244)</f>
        <v>1</v>
      </c>
      <c r="J244" s="9" t="s">
        <v>194</v>
      </c>
      <c r="K244">
        <v>1</v>
      </c>
      <c r="M244" s="9" t="s">
        <v>56</v>
      </c>
    </row>
    <row r="245" spans="1:13" x14ac:dyDescent="0.25">
      <c r="A245" s="4" t="s">
        <v>205</v>
      </c>
      <c r="B245" s="5" t="s">
        <v>223</v>
      </c>
      <c r="C245" s="5">
        <v>20</v>
      </c>
      <c r="D245" s="5">
        <v>22</v>
      </c>
      <c r="E245" s="12">
        <v>33</v>
      </c>
      <c r="F245" s="6">
        <f>1/COUNTIF(Table4[DESTINATION],B245)</f>
        <v>1</v>
      </c>
      <c r="J245" s="9" t="s">
        <v>195</v>
      </c>
      <c r="K245">
        <v>1</v>
      </c>
      <c r="M245" s="25">
        <v>23</v>
      </c>
    </row>
    <row r="246" spans="1:13" x14ac:dyDescent="0.25">
      <c r="A246" s="4" t="s">
        <v>224</v>
      </c>
      <c r="B246" s="5" t="s">
        <v>385</v>
      </c>
      <c r="C246" s="5">
        <v>16</v>
      </c>
      <c r="D246" s="5">
        <v>19</v>
      </c>
      <c r="E246" s="12">
        <v>28</v>
      </c>
      <c r="F246" s="6">
        <v>1</v>
      </c>
      <c r="J246" s="9" t="s">
        <v>196</v>
      </c>
      <c r="K246">
        <v>1</v>
      </c>
      <c r="M246" s="26">
        <v>26</v>
      </c>
    </row>
    <row r="247" spans="1:13" x14ac:dyDescent="0.25">
      <c r="A247" s="4" t="s">
        <v>224</v>
      </c>
      <c r="B247" s="5" t="s">
        <v>225</v>
      </c>
      <c r="C247" s="5">
        <v>22</v>
      </c>
      <c r="D247" s="5">
        <v>23</v>
      </c>
      <c r="E247" s="12">
        <v>36</v>
      </c>
      <c r="F247" s="6">
        <f>1/COUNTIF(Table4[DESTINATION],B247)</f>
        <v>1</v>
      </c>
      <c r="J247" s="9" t="s">
        <v>197</v>
      </c>
      <c r="K247">
        <v>1</v>
      </c>
      <c r="M247" s="27">
        <v>38</v>
      </c>
    </row>
    <row r="248" spans="1:13" x14ac:dyDescent="0.25">
      <c r="A248" s="4" t="s">
        <v>224</v>
      </c>
      <c r="B248" s="5" t="s">
        <v>226</v>
      </c>
      <c r="C248" s="5">
        <v>20</v>
      </c>
      <c r="D248" s="5">
        <v>22</v>
      </c>
      <c r="E248" s="12">
        <v>33</v>
      </c>
      <c r="F248" s="6">
        <v>1</v>
      </c>
      <c r="J248" s="8" t="s">
        <v>198</v>
      </c>
      <c r="K248">
        <v>5</v>
      </c>
      <c r="M248" s="9" t="s">
        <v>57</v>
      </c>
    </row>
    <row r="249" spans="1:13" x14ac:dyDescent="0.25">
      <c r="A249" s="4" t="s">
        <v>224</v>
      </c>
      <c r="B249" s="5" t="s">
        <v>227</v>
      </c>
      <c r="C249" s="5">
        <v>20</v>
      </c>
      <c r="D249" s="5">
        <v>22</v>
      </c>
      <c r="E249" s="12">
        <v>33</v>
      </c>
      <c r="F249" s="6">
        <f>1/COUNTIF(Table4[DESTINATION],B249)</f>
        <v>1</v>
      </c>
      <c r="J249" s="9" t="s">
        <v>199</v>
      </c>
      <c r="K249">
        <v>1</v>
      </c>
      <c r="M249" s="25">
        <v>23</v>
      </c>
    </row>
    <row r="250" spans="1:13" x14ac:dyDescent="0.25">
      <c r="A250" s="4" t="s">
        <v>224</v>
      </c>
      <c r="B250" s="5" t="s">
        <v>228</v>
      </c>
      <c r="C250" s="5">
        <v>18</v>
      </c>
      <c r="D250" s="5">
        <v>20</v>
      </c>
      <c r="E250" s="12">
        <v>31</v>
      </c>
      <c r="F250" s="6">
        <f>1/COUNTIF(Table4[DESTINATION],B250)</f>
        <v>1</v>
      </c>
      <c r="J250" s="9" t="s">
        <v>330</v>
      </c>
      <c r="K250">
        <v>1</v>
      </c>
      <c r="M250" s="26">
        <v>26</v>
      </c>
    </row>
    <row r="251" spans="1:13" x14ac:dyDescent="0.25">
      <c r="A251" s="4" t="s">
        <v>224</v>
      </c>
      <c r="B251" s="14" t="s">
        <v>229</v>
      </c>
      <c r="C251" s="14">
        <v>18</v>
      </c>
      <c r="D251" s="14">
        <v>20</v>
      </c>
      <c r="E251" s="15">
        <v>31</v>
      </c>
      <c r="F251" s="6">
        <f>1/COUNTIF(Table4[DESTINATION],B251)</f>
        <v>1</v>
      </c>
      <c r="J251" s="9" t="s">
        <v>200</v>
      </c>
      <c r="K251">
        <v>1</v>
      </c>
      <c r="M251" s="27">
        <v>38</v>
      </c>
    </row>
    <row r="252" spans="1:13" x14ac:dyDescent="0.25">
      <c r="A252" s="4" t="s">
        <v>224</v>
      </c>
      <c r="B252" s="5" t="s">
        <v>230</v>
      </c>
      <c r="C252" s="5">
        <v>16</v>
      </c>
      <c r="D252" s="5">
        <v>19</v>
      </c>
      <c r="E252" s="12">
        <v>28</v>
      </c>
      <c r="F252" s="6">
        <f>1/COUNTIF(Table4[DESTINATION],B252)</f>
        <v>1</v>
      </c>
      <c r="J252" s="9" t="s">
        <v>201</v>
      </c>
      <c r="K252">
        <v>1</v>
      </c>
      <c r="M252" s="9" t="s">
        <v>58</v>
      </c>
    </row>
    <row r="253" spans="1:13" x14ac:dyDescent="0.25">
      <c r="A253" s="4" t="s">
        <v>231</v>
      </c>
      <c r="B253" s="5" t="s">
        <v>385</v>
      </c>
      <c r="C253" s="5">
        <v>16</v>
      </c>
      <c r="D253" s="5">
        <v>19</v>
      </c>
      <c r="E253" s="12">
        <v>28</v>
      </c>
      <c r="F253" s="6">
        <v>1</v>
      </c>
      <c r="J253" s="9" t="s">
        <v>459</v>
      </c>
      <c r="K253">
        <v>1</v>
      </c>
      <c r="M253" s="25">
        <v>23</v>
      </c>
    </row>
    <row r="254" spans="1:13" x14ac:dyDescent="0.25">
      <c r="A254" s="4" t="s">
        <v>231</v>
      </c>
      <c r="B254" s="5" t="s">
        <v>232</v>
      </c>
      <c r="C254" s="5">
        <v>20</v>
      </c>
      <c r="D254" s="5">
        <v>22</v>
      </c>
      <c r="E254" s="12">
        <v>33</v>
      </c>
      <c r="F254" s="6">
        <f>1/COUNTIF(Table4[DESTINATION],B254)</f>
        <v>1</v>
      </c>
      <c r="J254" s="8" t="s">
        <v>202</v>
      </c>
      <c r="K254">
        <v>3</v>
      </c>
      <c r="M254" s="26">
        <v>26</v>
      </c>
    </row>
    <row r="255" spans="1:13" x14ac:dyDescent="0.25">
      <c r="A255" s="4" t="s">
        <v>233</v>
      </c>
      <c r="B255" s="5" t="s">
        <v>385</v>
      </c>
      <c r="C255" s="5">
        <v>16</v>
      </c>
      <c r="D255" s="5">
        <v>19</v>
      </c>
      <c r="E255" s="12">
        <v>28</v>
      </c>
      <c r="F255" s="6">
        <v>1</v>
      </c>
      <c r="J255" s="9" t="s">
        <v>203</v>
      </c>
      <c r="K255">
        <v>1</v>
      </c>
      <c r="M255" s="27">
        <v>38</v>
      </c>
    </row>
    <row r="256" spans="1:13" x14ac:dyDescent="0.25">
      <c r="A256" s="4" t="s">
        <v>233</v>
      </c>
      <c r="B256" s="5" t="s">
        <v>234</v>
      </c>
      <c r="C256" s="5">
        <v>20</v>
      </c>
      <c r="D256" s="5">
        <v>22</v>
      </c>
      <c r="E256" s="12">
        <v>33</v>
      </c>
      <c r="F256" s="6">
        <f>1/COUNTIF(Table4[DESTINATION],B256)</f>
        <v>1</v>
      </c>
      <c r="J256" s="9" t="s">
        <v>204</v>
      </c>
      <c r="K256">
        <v>1</v>
      </c>
      <c r="M256" s="9" t="s">
        <v>59</v>
      </c>
    </row>
    <row r="257" spans="1:13" x14ac:dyDescent="0.25">
      <c r="A257" s="4" t="s">
        <v>233</v>
      </c>
      <c r="B257" s="5" t="s">
        <v>235</v>
      </c>
      <c r="C257" s="5">
        <v>22</v>
      </c>
      <c r="D257" s="5">
        <v>23</v>
      </c>
      <c r="E257" s="12">
        <v>36</v>
      </c>
      <c r="F257" s="6">
        <v>1</v>
      </c>
      <c r="J257" s="9" t="s">
        <v>330</v>
      </c>
      <c r="K257">
        <v>1</v>
      </c>
      <c r="M257" s="25">
        <v>23</v>
      </c>
    </row>
    <row r="258" spans="1:13" x14ac:dyDescent="0.25">
      <c r="A258" s="4" t="s">
        <v>233</v>
      </c>
      <c r="B258" s="5" t="s">
        <v>236</v>
      </c>
      <c r="C258" s="5">
        <v>20</v>
      </c>
      <c r="D258" s="5">
        <v>22</v>
      </c>
      <c r="E258" s="12">
        <v>33</v>
      </c>
      <c r="F258" s="6">
        <f>1/COUNTIF(Table4[DESTINATION],B258)</f>
        <v>1</v>
      </c>
      <c r="J258" s="8" t="s">
        <v>205</v>
      </c>
      <c r="K258">
        <v>20</v>
      </c>
      <c r="M258" s="26">
        <v>26</v>
      </c>
    </row>
    <row r="259" spans="1:13" x14ac:dyDescent="0.25">
      <c r="A259" s="4" t="s">
        <v>233</v>
      </c>
      <c r="B259" s="5" t="s">
        <v>237</v>
      </c>
      <c r="C259" s="5">
        <v>20</v>
      </c>
      <c r="D259" s="5">
        <v>22</v>
      </c>
      <c r="E259" s="12">
        <v>33</v>
      </c>
      <c r="F259" s="6">
        <v>1</v>
      </c>
      <c r="J259" s="9" t="s">
        <v>206</v>
      </c>
      <c r="K259">
        <v>1</v>
      </c>
      <c r="M259" s="27">
        <v>38</v>
      </c>
    </row>
    <row r="260" spans="1:13" x14ac:dyDescent="0.25">
      <c r="A260" s="4" t="s">
        <v>233</v>
      </c>
      <c r="B260" s="5" t="s">
        <v>238</v>
      </c>
      <c r="C260" s="5">
        <v>23</v>
      </c>
      <c r="D260" s="5">
        <v>26</v>
      </c>
      <c r="E260" s="12">
        <v>38</v>
      </c>
      <c r="F260" s="6">
        <f>1/COUNTIF(Table4[DESTINATION],B260)</f>
        <v>1</v>
      </c>
      <c r="J260" s="9" t="s">
        <v>207</v>
      </c>
      <c r="K260">
        <v>1</v>
      </c>
      <c r="M260" s="9" t="s">
        <v>388</v>
      </c>
    </row>
    <row r="261" spans="1:13" x14ac:dyDescent="0.25">
      <c r="A261" s="4" t="s">
        <v>233</v>
      </c>
      <c r="B261" s="5" t="s">
        <v>239</v>
      </c>
      <c r="C261" s="5">
        <v>22</v>
      </c>
      <c r="D261" s="5">
        <v>23</v>
      </c>
      <c r="E261" s="12">
        <v>36</v>
      </c>
      <c r="F261" s="6">
        <v>1</v>
      </c>
      <c r="J261" s="9" t="s">
        <v>208</v>
      </c>
      <c r="K261">
        <v>1</v>
      </c>
      <c r="M261" s="25">
        <v>20</v>
      </c>
    </row>
    <row r="262" spans="1:13" x14ac:dyDescent="0.25">
      <c r="A262" s="4" t="s">
        <v>233</v>
      </c>
      <c r="B262" s="14" t="s">
        <v>240</v>
      </c>
      <c r="C262" s="14">
        <v>22</v>
      </c>
      <c r="D262" s="14">
        <v>23</v>
      </c>
      <c r="E262" s="15">
        <v>36</v>
      </c>
      <c r="F262" s="6">
        <f>1/COUNTIF(Table4[DESTINATION],B262)</f>
        <v>1</v>
      </c>
      <c r="J262" s="9" t="s">
        <v>209</v>
      </c>
      <c r="K262">
        <v>1</v>
      </c>
      <c r="M262" s="26">
        <v>22</v>
      </c>
    </row>
    <row r="263" spans="1:13" x14ac:dyDescent="0.25">
      <c r="A263" s="4" t="s">
        <v>241</v>
      </c>
      <c r="B263" s="5" t="s">
        <v>385</v>
      </c>
      <c r="C263" s="5">
        <v>16</v>
      </c>
      <c r="D263" s="5">
        <v>19</v>
      </c>
      <c r="E263" s="12">
        <v>28</v>
      </c>
      <c r="F263" s="6">
        <v>1</v>
      </c>
      <c r="J263" s="9" t="s">
        <v>210</v>
      </c>
      <c r="K263">
        <v>1</v>
      </c>
      <c r="M263" s="27">
        <v>33</v>
      </c>
    </row>
    <row r="264" spans="1:13" x14ac:dyDescent="0.25">
      <c r="A264" s="4" t="s">
        <v>241</v>
      </c>
      <c r="B264" s="14" t="s">
        <v>242</v>
      </c>
      <c r="C264" s="14">
        <v>18</v>
      </c>
      <c r="D264" s="14">
        <v>20</v>
      </c>
      <c r="E264" s="15">
        <v>31</v>
      </c>
      <c r="F264" s="6">
        <f>1/COUNTIF(Table4[DESTINATION],B264)</f>
        <v>1</v>
      </c>
      <c r="J264" s="9" t="s">
        <v>211</v>
      </c>
      <c r="K264">
        <v>1</v>
      </c>
      <c r="M264" s="8" t="s">
        <v>60</v>
      </c>
    </row>
    <row r="265" spans="1:13" x14ac:dyDescent="0.25">
      <c r="A265" s="4" t="s">
        <v>241</v>
      </c>
      <c r="B265" s="5" t="s">
        <v>243</v>
      </c>
      <c r="C265" s="5">
        <v>20</v>
      </c>
      <c r="D265" s="5">
        <v>22</v>
      </c>
      <c r="E265" s="12">
        <v>33</v>
      </c>
      <c r="F265" s="6">
        <v>1</v>
      </c>
      <c r="J265" s="9" t="s">
        <v>212</v>
      </c>
      <c r="K265">
        <v>1</v>
      </c>
      <c r="M265" s="9" t="s">
        <v>61</v>
      </c>
    </row>
    <row r="266" spans="1:13" x14ac:dyDescent="0.25">
      <c r="A266" s="4" t="s">
        <v>241</v>
      </c>
      <c r="B266" s="5" t="s">
        <v>244</v>
      </c>
      <c r="C266" s="5">
        <v>20</v>
      </c>
      <c r="D266" s="5">
        <v>22</v>
      </c>
      <c r="E266" s="12">
        <v>33</v>
      </c>
      <c r="F266" s="6">
        <f>1/COUNTIF(Table4[DESTINATION],B266)</f>
        <v>1</v>
      </c>
      <c r="J266" s="9" t="s">
        <v>213</v>
      </c>
      <c r="K266">
        <v>1</v>
      </c>
      <c r="M266" s="25">
        <v>22</v>
      </c>
    </row>
    <row r="267" spans="1:13" x14ac:dyDescent="0.25">
      <c r="A267" s="4" t="s">
        <v>241</v>
      </c>
      <c r="B267" s="5" t="s">
        <v>245</v>
      </c>
      <c r="C267" s="5">
        <v>16</v>
      </c>
      <c r="D267" s="5">
        <v>19</v>
      </c>
      <c r="E267" s="12">
        <v>28</v>
      </c>
      <c r="F267" s="6">
        <v>1</v>
      </c>
      <c r="J267" s="9" t="s">
        <v>214</v>
      </c>
      <c r="K267">
        <v>1</v>
      </c>
      <c r="M267" s="26">
        <v>23</v>
      </c>
    </row>
    <row r="268" spans="1:13" x14ac:dyDescent="0.25">
      <c r="A268" s="4" t="s">
        <v>241</v>
      </c>
      <c r="B268" s="5" t="s">
        <v>246</v>
      </c>
      <c r="C268" s="5">
        <v>18</v>
      </c>
      <c r="D268" s="5">
        <v>20</v>
      </c>
      <c r="E268" s="12">
        <v>31</v>
      </c>
      <c r="F268" s="6">
        <f>1/COUNTIF(Table4[DESTINATION],B268)</f>
        <v>1</v>
      </c>
      <c r="J268" s="9" t="s">
        <v>215</v>
      </c>
      <c r="K268">
        <v>1</v>
      </c>
      <c r="M268" s="27">
        <v>36</v>
      </c>
    </row>
    <row r="269" spans="1:13" x14ac:dyDescent="0.25">
      <c r="A269" s="4" t="s">
        <v>241</v>
      </c>
      <c r="B269" s="5" t="s">
        <v>247</v>
      </c>
      <c r="C269" s="5">
        <v>20</v>
      </c>
      <c r="D269" s="5">
        <v>22</v>
      </c>
      <c r="E269" s="12">
        <v>33</v>
      </c>
      <c r="F269" s="6">
        <f>1/COUNTIF(Table4[DESTINATION],B269)</f>
        <v>1</v>
      </c>
      <c r="J269" s="9" t="s">
        <v>216</v>
      </c>
      <c r="K269">
        <v>1</v>
      </c>
      <c r="M269" s="9" t="s">
        <v>62</v>
      </c>
    </row>
    <row r="270" spans="1:13" x14ac:dyDescent="0.25">
      <c r="A270" s="4" t="s">
        <v>241</v>
      </c>
      <c r="B270" s="5" t="s">
        <v>248</v>
      </c>
      <c r="C270" s="5">
        <v>18</v>
      </c>
      <c r="D270" s="5">
        <v>20</v>
      </c>
      <c r="E270" s="12">
        <v>31</v>
      </c>
      <c r="F270" s="6">
        <f>1/COUNTIF(Table4[DESTINATION],B270)</f>
        <v>1</v>
      </c>
      <c r="J270" s="9" t="s">
        <v>330</v>
      </c>
      <c r="K270">
        <v>1</v>
      </c>
      <c r="M270" s="25">
        <v>20</v>
      </c>
    </row>
    <row r="271" spans="1:13" x14ac:dyDescent="0.25">
      <c r="A271" s="4" t="s">
        <v>241</v>
      </c>
      <c r="B271" s="5" t="s">
        <v>249</v>
      </c>
      <c r="C271" s="5">
        <v>20</v>
      </c>
      <c r="D271" s="5">
        <v>22</v>
      </c>
      <c r="E271" s="12">
        <v>33</v>
      </c>
      <c r="F271" s="6">
        <f>1/COUNTIF(Table4[DESTINATION],B271)</f>
        <v>1</v>
      </c>
      <c r="J271" s="9" t="s">
        <v>217</v>
      </c>
      <c r="K271">
        <v>1</v>
      </c>
      <c r="M271" s="26">
        <v>22</v>
      </c>
    </row>
    <row r="272" spans="1:13" x14ac:dyDescent="0.25">
      <c r="A272" s="4" t="s">
        <v>241</v>
      </c>
      <c r="B272" s="14" t="s">
        <v>250</v>
      </c>
      <c r="C272" s="14">
        <v>20</v>
      </c>
      <c r="D272" s="14">
        <v>22</v>
      </c>
      <c r="E272" s="15">
        <v>33</v>
      </c>
      <c r="F272" s="6">
        <f>1/COUNTIF(Table4[DESTINATION],B272)</f>
        <v>1</v>
      </c>
      <c r="J272" s="9" t="s">
        <v>218</v>
      </c>
      <c r="K272">
        <v>1</v>
      </c>
      <c r="M272" s="27">
        <v>33</v>
      </c>
    </row>
    <row r="273" spans="1:13" x14ac:dyDescent="0.25">
      <c r="A273" s="4" t="s">
        <v>241</v>
      </c>
      <c r="B273" s="5" t="s">
        <v>251</v>
      </c>
      <c r="C273" s="5">
        <v>23</v>
      </c>
      <c r="D273" s="5">
        <v>26</v>
      </c>
      <c r="E273" s="12">
        <v>38</v>
      </c>
      <c r="F273" s="6">
        <f>1/COUNTIF(Table4[DESTINATION],B273)</f>
        <v>1</v>
      </c>
      <c r="J273" s="9" t="s">
        <v>219</v>
      </c>
      <c r="K273">
        <v>1</v>
      </c>
      <c r="M273" s="9" t="s">
        <v>63</v>
      </c>
    </row>
    <row r="274" spans="1:13" x14ac:dyDescent="0.25">
      <c r="A274" s="4" t="s">
        <v>241</v>
      </c>
      <c r="B274" s="5" t="s">
        <v>252</v>
      </c>
      <c r="C274" s="5">
        <v>20</v>
      </c>
      <c r="D274" s="5">
        <v>22</v>
      </c>
      <c r="E274" s="12">
        <v>33</v>
      </c>
      <c r="F274" s="6">
        <f>1/COUNTIF(Table4[DESTINATION],B274)</f>
        <v>1</v>
      </c>
      <c r="J274" s="9" t="s">
        <v>220</v>
      </c>
      <c r="K274">
        <v>1</v>
      </c>
      <c r="M274" s="25">
        <v>20</v>
      </c>
    </row>
    <row r="275" spans="1:13" x14ac:dyDescent="0.25">
      <c r="A275" s="4" t="s">
        <v>241</v>
      </c>
      <c r="B275" s="5" t="s">
        <v>253</v>
      </c>
      <c r="C275" s="5">
        <v>18</v>
      </c>
      <c r="D275" s="5">
        <v>20</v>
      </c>
      <c r="E275" s="12">
        <v>31</v>
      </c>
      <c r="F275" s="6">
        <f>1/COUNTIF(Table4[DESTINATION],B275)</f>
        <v>1</v>
      </c>
      <c r="J275" s="9" t="s">
        <v>221</v>
      </c>
      <c r="K275">
        <v>1</v>
      </c>
      <c r="M275" s="26">
        <v>22</v>
      </c>
    </row>
    <row r="276" spans="1:13" x14ac:dyDescent="0.25">
      <c r="A276" s="4" t="s">
        <v>241</v>
      </c>
      <c r="B276" s="5" t="s">
        <v>396</v>
      </c>
      <c r="C276" s="5">
        <v>18</v>
      </c>
      <c r="D276" s="5">
        <v>20</v>
      </c>
      <c r="E276" s="12">
        <v>31</v>
      </c>
      <c r="F276" s="6">
        <f>1/COUNTIF(Table4[DESTINATION],B276)</f>
        <v>1</v>
      </c>
      <c r="J276" s="9" t="s">
        <v>222</v>
      </c>
      <c r="K276">
        <v>1</v>
      </c>
      <c r="M276" s="27">
        <v>33</v>
      </c>
    </row>
    <row r="277" spans="1:13" x14ac:dyDescent="0.25">
      <c r="A277" s="4" t="s">
        <v>254</v>
      </c>
      <c r="B277" s="5" t="s">
        <v>385</v>
      </c>
      <c r="C277" s="5">
        <v>16</v>
      </c>
      <c r="D277" s="5">
        <v>19</v>
      </c>
      <c r="E277" s="12">
        <v>28</v>
      </c>
      <c r="F277" s="6">
        <v>1</v>
      </c>
      <c r="J277" s="9" t="s">
        <v>223</v>
      </c>
      <c r="K277">
        <v>1</v>
      </c>
      <c r="M277" s="9" t="s">
        <v>64</v>
      </c>
    </row>
    <row r="278" spans="1:13" x14ac:dyDescent="0.25">
      <c r="A278" s="4" t="s">
        <v>254</v>
      </c>
      <c r="B278" s="5" t="s">
        <v>255</v>
      </c>
      <c r="C278" s="5">
        <v>20</v>
      </c>
      <c r="D278" s="5">
        <v>22</v>
      </c>
      <c r="E278" s="12">
        <v>33</v>
      </c>
      <c r="F278" s="6">
        <f>1/COUNTIF(Table4[DESTINATION],B278)</f>
        <v>1</v>
      </c>
      <c r="J278" s="9" t="s">
        <v>395</v>
      </c>
      <c r="K278">
        <v>1</v>
      </c>
      <c r="M278" s="25">
        <v>22</v>
      </c>
    </row>
    <row r="279" spans="1:13" x14ac:dyDescent="0.25">
      <c r="A279" s="4" t="s">
        <v>254</v>
      </c>
      <c r="B279" s="5" t="s">
        <v>256</v>
      </c>
      <c r="C279" s="5">
        <v>20</v>
      </c>
      <c r="D279" s="5">
        <v>22</v>
      </c>
      <c r="E279" s="12">
        <v>33</v>
      </c>
      <c r="F279" s="6">
        <f>1/COUNTIF(Table4[DESTINATION],B279)</f>
        <v>1</v>
      </c>
      <c r="J279" s="8" t="s">
        <v>224</v>
      </c>
      <c r="K279">
        <v>7</v>
      </c>
      <c r="M279" s="26">
        <v>23</v>
      </c>
    </row>
    <row r="280" spans="1:13" x14ac:dyDescent="0.25">
      <c r="A280" s="4" t="s">
        <v>257</v>
      </c>
      <c r="B280" s="5" t="s">
        <v>385</v>
      </c>
      <c r="C280" s="5">
        <v>16</v>
      </c>
      <c r="D280" s="5">
        <v>19</v>
      </c>
      <c r="E280" s="12">
        <v>28</v>
      </c>
      <c r="F280" s="6">
        <v>1</v>
      </c>
      <c r="J280" s="9" t="s">
        <v>225</v>
      </c>
      <c r="K280">
        <v>1</v>
      </c>
      <c r="M280" s="27">
        <v>36</v>
      </c>
    </row>
    <row r="281" spans="1:13" x14ac:dyDescent="0.25">
      <c r="A281" s="4" t="s">
        <v>257</v>
      </c>
      <c r="B281" s="5" t="s">
        <v>258</v>
      </c>
      <c r="C281" s="5">
        <v>23</v>
      </c>
      <c r="D281" s="5">
        <v>26</v>
      </c>
      <c r="E281" s="12">
        <v>38</v>
      </c>
      <c r="F281" s="6">
        <v>1</v>
      </c>
      <c r="J281" s="9" t="s">
        <v>226</v>
      </c>
      <c r="K281">
        <v>1</v>
      </c>
      <c r="M281" s="9" t="s">
        <v>330</v>
      </c>
    </row>
    <row r="282" spans="1:13" x14ac:dyDescent="0.25">
      <c r="A282" s="4" t="s">
        <v>257</v>
      </c>
      <c r="B282" s="5" t="s">
        <v>259</v>
      </c>
      <c r="C282" s="5">
        <v>18</v>
      </c>
      <c r="D282" s="5">
        <v>20</v>
      </c>
      <c r="E282" s="12">
        <v>31</v>
      </c>
      <c r="F282" s="6">
        <v>1</v>
      </c>
      <c r="J282" s="9" t="s">
        <v>227</v>
      </c>
      <c r="K282">
        <v>1</v>
      </c>
      <c r="M282" s="25">
        <v>16</v>
      </c>
    </row>
    <row r="283" spans="1:13" x14ac:dyDescent="0.25">
      <c r="A283" s="4" t="s">
        <v>257</v>
      </c>
      <c r="B283" s="5" t="s">
        <v>260</v>
      </c>
      <c r="C283" s="5">
        <v>20</v>
      </c>
      <c r="D283" s="5">
        <v>22</v>
      </c>
      <c r="E283" s="12">
        <v>33</v>
      </c>
      <c r="F283" s="6">
        <f>1/COUNTIF(Table4[DESTINATION],B283)</f>
        <v>1</v>
      </c>
      <c r="J283" s="9" t="s">
        <v>228</v>
      </c>
      <c r="K283">
        <v>1</v>
      </c>
      <c r="M283" s="26">
        <v>19</v>
      </c>
    </row>
    <row r="284" spans="1:13" x14ac:dyDescent="0.25">
      <c r="A284" s="4" t="s">
        <v>257</v>
      </c>
      <c r="B284" s="5" t="s">
        <v>261</v>
      </c>
      <c r="C284" s="5">
        <v>18</v>
      </c>
      <c r="D284" s="5">
        <v>20</v>
      </c>
      <c r="E284" s="12">
        <v>31</v>
      </c>
      <c r="F284" s="6">
        <f>1/COUNTIF(Table4[DESTINATION],B284)</f>
        <v>1</v>
      </c>
      <c r="J284" s="9" t="s">
        <v>229</v>
      </c>
      <c r="K284">
        <v>1</v>
      </c>
      <c r="M284" s="27">
        <v>28</v>
      </c>
    </row>
    <row r="285" spans="1:13" x14ac:dyDescent="0.25">
      <c r="A285" s="4" t="s">
        <v>262</v>
      </c>
      <c r="B285" s="5" t="s">
        <v>385</v>
      </c>
      <c r="C285" s="5">
        <v>16</v>
      </c>
      <c r="D285" s="5">
        <v>19</v>
      </c>
      <c r="E285" s="12">
        <v>28</v>
      </c>
      <c r="F285" s="6">
        <v>1</v>
      </c>
      <c r="J285" s="9" t="s">
        <v>330</v>
      </c>
      <c r="K285">
        <v>1</v>
      </c>
      <c r="M285" s="8" t="s">
        <v>65</v>
      </c>
    </row>
    <row r="286" spans="1:13" x14ac:dyDescent="0.25">
      <c r="A286" s="4" t="s">
        <v>262</v>
      </c>
      <c r="B286" s="5" t="s">
        <v>397</v>
      </c>
      <c r="C286" s="5">
        <v>20</v>
      </c>
      <c r="D286" s="5">
        <v>22</v>
      </c>
      <c r="E286" s="12">
        <v>33</v>
      </c>
      <c r="F286" s="6">
        <v>1</v>
      </c>
      <c r="J286" s="9" t="s">
        <v>230</v>
      </c>
      <c r="K286">
        <v>1</v>
      </c>
      <c r="M286" s="9" t="s">
        <v>66</v>
      </c>
    </row>
    <row r="287" spans="1:13" x14ac:dyDescent="0.25">
      <c r="A287" s="4" t="s">
        <v>262</v>
      </c>
      <c r="B287" s="14" t="s">
        <v>263</v>
      </c>
      <c r="C287" s="14">
        <v>18</v>
      </c>
      <c r="D287" s="14">
        <v>20</v>
      </c>
      <c r="E287" s="15">
        <v>31</v>
      </c>
      <c r="F287" s="6">
        <v>1</v>
      </c>
      <c r="J287" s="8" t="s">
        <v>231</v>
      </c>
      <c r="K287">
        <v>2</v>
      </c>
      <c r="M287" s="25">
        <v>23</v>
      </c>
    </row>
    <row r="288" spans="1:13" x14ac:dyDescent="0.25">
      <c r="A288" s="4" t="s">
        <v>262</v>
      </c>
      <c r="B288" s="5" t="s">
        <v>264</v>
      </c>
      <c r="C288" s="5">
        <v>18</v>
      </c>
      <c r="D288" s="5">
        <v>20</v>
      </c>
      <c r="E288" s="12">
        <v>31</v>
      </c>
      <c r="F288" s="6">
        <f>1/COUNTIF(Table4[DESTINATION],B288)</f>
        <v>1</v>
      </c>
      <c r="J288" s="9" t="s">
        <v>232</v>
      </c>
      <c r="K288">
        <v>1</v>
      </c>
      <c r="M288" s="26">
        <v>26</v>
      </c>
    </row>
    <row r="289" spans="1:13" x14ac:dyDescent="0.25">
      <c r="A289" s="4" t="s">
        <v>265</v>
      </c>
      <c r="B289" s="5" t="s">
        <v>385</v>
      </c>
      <c r="C289" s="5">
        <v>16</v>
      </c>
      <c r="D289" s="5">
        <v>19</v>
      </c>
      <c r="E289" s="12">
        <v>28</v>
      </c>
      <c r="F289" s="6">
        <v>1</v>
      </c>
      <c r="J289" s="9" t="s">
        <v>330</v>
      </c>
      <c r="K289">
        <v>1</v>
      </c>
      <c r="M289" s="27">
        <v>38</v>
      </c>
    </row>
    <row r="290" spans="1:13" x14ac:dyDescent="0.25">
      <c r="A290" s="4" t="s">
        <v>265</v>
      </c>
      <c r="B290" s="5" t="s">
        <v>266</v>
      </c>
      <c r="C290" s="5">
        <v>22</v>
      </c>
      <c r="D290" s="5">
        <v>23</v>
      </c>
      <c r="E290" s="12">
        <v>36</v>
      </c>
      <c r="F290" s="6">
        <v>1</v>
      </c>
      <c r="J290" s="8" t="s">
        <v>233</v>
      </c>
      <c r="K290">
        <v>8</v>
      </c>
      <c r="M290" s="9" t="s">
        <v>330</v>
      </c>
    </row>
    <row r="291" spans="1:13" x14ac:dyDescent="0.25">
      <c r="A291" s="4" t="s">
        <v>265</v>
      </c>
      <c r="B291" s="14" t="s">
        <v>398</v>
      </c>
      <c r="C291" s="14">
        <v>18</v>
      </c>
      <c r="D291" s="14">
        <v>20</v>
      </c>
      <c r="E291" s="15">
        <v>31</v>
      </c>
      <c r="F291" s="6">
        <f>1/COUNTIF(Table4[DESTINATION],B291)</f>
        <v>1</v>
      </c>
      <c r="J291" s="9" t="s">
        <v>234</v>
      </c>
      <c r="K291">
        <v>1</v>
      </c>
      <c r="M291" s="25">
        <v>16</v>
      </c>
    </row>
    <row r="292" spans="1:13" x14ac:dyDescent="0.25">
      <c r="A292" s="4" t="s">
        <v>265</v>
      </c>
      <c r="B292" s="5" t="s">
        <v>267</v>
      </c>
      <c r="C292" s="5">
        <v>18</v>
      </c>
      <c r="D292" s="5">
        <v>20</v>
      </c>
      <c r="E292" s="12">
        <v>31</v>
      </c>
      <c r="F292" s="6">
        <f>1/COUNTIF(Table4[DESTINATION],B292)</f>
        <v>1</v>
      </c>
      <c r="J292" s="9" t="s">
        <v>235</v>
      </c>
      <c r="K292">
        <v>1</v>
      </c>
      <c r="M292" s="26">
        <v>19</v>
      </c>
    </row>
    <row r="293" spans="1:13" x14ac:dyDescent="0.25">
      <c r="A293" s="4" t="s">
        <v>265</v>
      </c>
      <c r="B293" s="5" t="s">
        <v>268</v>
      </c>
      <c r="C293" s="5">
        <v>18</v>
      </c>
      <c r="D293" s="5">
        <v>20</v>
      </c>
      <c r="E293" s="12">
        <v>31</v>
      </c>
      <c r="F293" s="6">
        <v>1</v>
      </c>
      <c r="J293" s="9" t="s">
        <v>236</v>
      </c>
      <c r="K293">
        <v>1</v>
      </c>
      <c r="M293" s="27">
        <v>28</v>
      </c>
    </row>
    <row r="294" spans="1:13" x14ac:dyDescent="0.25">
      <c r="A294" s="4" t="s">
        <v>265</v>
      </c>
      <c r="B294" s="5" t="s">
        <v>269</v>
      </c>
      <c r="C294" s="5">
        <v>22</v>
      </c>
      <c r="D294" s="5">
        <v>23</v>
      </c>
      <c r="E294" s="12">
        <v>36</v>
      </c>
      <c r="F294" s="6">
        <v>1</v>
      </c>
      <c r="J294" s="9" t="s">
        <v>237</v>
      </c>
      <c r="K294">
        <v>1</v>
      </c>
      <c r="M294" s="8" t="s">
        <v>67</v>
      </c>
    </row>
    <row r="295" spans="1:13" x14ac:dyDescent="0.25">
      <c r="A295" s="4" t="s">
        <v>270</v>
      </c>
      <c r="B295" s="5" t="s">
        <v>385</v>
      </c>
      <c r="C295" s="5">
        <v>16</v>
      </c>
      <c r="D295" s="5">
        <v>19</v>
      </c>
      <c r="E295" s="12">
        <v>28</v>
      </c>
      <c r="F295" s="6">
        <v>1</v>
      </c>
      <c r="J295" s="9" t="s">
        <v>238</v>
      </c>
      <c r="K295">
        <v>1</v>
      </c>
      <c r="M295" s="9" t="s">
        <v>68</v>
      </c>
    </row>
    <row r="296" spans="1:13" x14ac:dyDescent="0.25">
      <c r="A296" s="4" t="s">
        <v>270</v>
      </c>
      <c r="B296" s="14" t="s">
        <v>271</v>
      </c>
      <c r="C296" s="14">
        <v>20</v>
      </c>
      <c r="D296" s="14">
        <v>22</v>
      </c>
      <c r="E296" s="15">
        <v>33</v>
      </c>
      <c r="F296" s="6">
        <f>1/COUNTIF(Table4[DESTINATION],B296)</f>
        <v>1</v>
      </c>
      <c r="J296" s="9" t="s">
        <v>330</v>
      </c>
      <c r="K296">
        <v>1</v>
      </c>
      <c r="M296" s="25">
        <v>18</v>
      </c>
    </row>
    <row r="297" spans="1:13" x14ac:dyDescent="0.25">
      <c r="A297" s="4" t="s">
        <v>270</v>
      </c>
      <c r="B297" s="5" t="s">
        <v>272</v>
      </c>
      <c r="C297" s="5">
        <v>20</v>
      </c>
      <c r="D297" s="5">
        <v>22</v>
      </c>
      <c r="E297" s="12">
        <v>33</v>
      </c>
      <c r="F297" s="6">
        <f>1/COUNTIF(Table4[DESTINATION],B297)</f>
        <v>1</v>
      </c>
      <c r="J297" s="9" t="s">
        <v>239</v>
      </c>
      <c r="K297">
        <v>1</v>
      </c>
      <c r="M297" s="26">
        <v>20</v>
      </c>
    </row>
    <row r="298" spans="1:13" x14ac:dyDescent="0.25">
      <c r="A298" s="4" t="s">
        <v>270</v>
      </c>
      <c r="B298" s="5" t="s">
        <v>273</v>
      </c>
      <c r="C298" s="5">
        <v>16</v>
      </c>
      <c r="D298" s="5">
        <v>19</v>
      </c>
      <c r="E298" s="12">
        <v>28</v>
      </c>
      <c r="F298" s="6">
        <f>1/COUNTIF(Table4[DESTINATION],B298)</f>
        <v>1</v>
      </c>
      <c r="J298" s="9" t="s">
        <v>240</v>
      </c>
      <c r="K298">
        <v>1</v>
      </c>
      <c r="M298" s="27">
        <v>31</v>
      </c>
    </row>
    <row r="299" spans="1:13" x14ac:dyDescent="0.25">
      <c r="A299" s="4" t="s">
        <v>270</v>
      </c>
      <c r="B299" s="5" t="s">
        <v>274</v>
      </c>
      <c r="C299" s="5">
        <v>20</v>
      </c>
      <c r="D299" s="5">
        <v>22</v>
      </c>
      <c r="E299" s="12">
        <v>33</v>
      </c>
      <c r="F299" s="6">
        <v>1</v>
      </c>
      <c r="J299" s="8" t="s">
        <v>241</v>
      </c>
      <c r="K299">
        <v>14</v>
      </c>
      <c r="M299" s="9" t="s">
        <v>330</v>
      </c>
    </row>
    <row r="300" spans="1:13" x14ac:dyDescent="0.25">
      <c r="A300" s="4" t="s">
        <v>270</v>
      </c>
      <c r="B300" s="14" t="s">
        <v>275</v>
      </c>
      <c r="C300" s="14">
        <v>18</v>
      </c>
      <c r="D300" s="14">
        <v>20</v>
      </c>
      <c r="E300" s="15">
        <v>31</v>
      </c>
      <c r="F300" s="6">
        <v>1</v>
      </c>
      <c r="J300" s="9" t="s">
        <v>242</v>
      </c>
      <c r="K300">
        <v>1</v>
      </c>
      <c r="M300" s="25">
        <v>16</v>
      </c>
    </row>
    <row r="301" spans="1:13" x14ac:dyDescent="0.25">
      <c r="A301" s="4" t="s">
        <v>270</v>
      </c>
      <c r="B301" s="5" t="s">
        <v>276</v>
      </c>
      <c r="C301" s="5">
        <v>20</v>
      </c>
      <c r="D301" s="5">
        <v>22</v>
      </c>
      <c r="E301" s="12">
        <v>33</v>
      </c>
      <c r="F301" s="6">
        <f>1/COUNTIF(Table4[DESTINATION],B301)</f>
        <v>1</v>
      </c>
      <c r="J301" s="9" t="s">
        <v>243</v>
      </c>
      <c r="K301">
        <v>1</v>
      </c>
      <c r="M301" s="26">
        <v>19</v>
      </c>
    </row>
    <row r="302" spans="1:13" x14ac:dyDescent="0.25">
      <c r="A302" s="4" t="s">
        <v>270</v>
      </c>
      <c r="B302" s="5" t="s">
        <v>277</v>
      </c>
      <c r="C302" s="5">
        <v>18</v>
      </c>
      <c r="D302" s="5">
        <v>20</v>
      </c>
      <c r="E302" s="12">
        <v>31</v>
      </c>
      <c r="F302" s="6">
        <f>1/COUNTIF(Table4[DESTINATION],B302)</f>
        <v>1</v>
      </c>
      <c r="J302" s="9" t="s">
        <v>244</v>
      </c>
      <c r="K302">
        <v>1</v>
      </c>
      <c r="M302" s="27">
        <v>28</v>
      </c>
    </row>
    <row r="303" spans="1:13" x14ac:dyDescent="0.25">
      <c r="A303" s="4" t="s">
        <v>270</v>
      </c>
      <c r="B303" s="5" t="s">
        <v>278</v>
      </c>
      <c r="C303" s="5">
        <v>18</v>
      </c>
      <c r="D303" s="5">
        <v>20</v>
      </c>
      <c r="E303" s="12">
        <v>31</v>
      </c>
      <c r="F303" s="6">
        <f>1/COUNTIF(Table4[DESTINATION],B303)</f>
        <v>1</v>
      </c>
      <c r="J303" s="9" t="s">
        <v>245</v>
      </c>
      <c r="K303">
        <v>1</v>
      </c>
      <c r="M303" s="9" t="s">
        <v>69</v>
      </c>
    </row>
    <row r="304" spans="1:13" x14ac:dyDescent="0.25">
      <c r="A304" s="4" t="s">
        <v>270</v>
      </c>
      <c r="B304" s="5" t="s">
        <v>279</v>
      </c>
      <c r="C304" s="5">
        <v>20</v>
      </c>
      <c r="D304" s="5">
        <v>22</v>
      </c>
      <c r="E304" s="12">
        <v>33</v>
      </c>
      <c r="F304" s="6">
        <f>1/COUNTIF(Table4[DESTINATION],B304)</f>
        <v>1</v>
      </c>
      <c r="J304" s="9" t="s">
        <v>246</v>
      </c>
      <c r="K304">
        <v>1</v>
      </c>
      <c r="M304" s="25">
        <v>18</v>
      </c>
    </row>
    <row r="305" spans="1:13" x14ac:dyDescent="0.25">
      <c r="A305" s="4" t="s">
        <v>270</v>
      </c>
      <c r="B305" s="5" t="s">
        <v>280</v>
      </c>
      <c r="C305" s="5">
        <v>18</v>
      </c>
      <c r="D305" s="5">
        <v>20</v>
      </c>
      <c r="E305" s="12">
        <v>31</v>
      </c>
      <c r="F305" s="6">
        <f>1/COUNTIF(Table4[DESTINATION],B305)</f>
        <v>1</v>
      </c>
      <c r="J305" s="9" t="s">
        <v>247</v>
      </c>
      <c r="K305">
        <v>1</v>
      </c>
      <c r="M305" s="26">
        <v>20</v>
      </c>
    </row>
    <row r="306" spans="1:13" x14ac:dyDescent="0.25">
      <c r="A306" s="4" t="s">
        <v>270</v>
      </c>
      <c r="B306" s="14" t="s">
        <v>281</v>
      </c>
      <c r="C306" s="14">
        <v>18</v>
      </c>
      <c r="D306" s="14">
        <v>20</v>
      </c>
      <c r="E306" s="15">
        <v>31</v>
      </c>
      <c r="F306" s="6">
        <f>1/COUNTIF(Table4[DESTINATION],B306)</f>
        <v>1</v>
      </c>
      <c r="J306" s="9" t="s">
        <v>248</v>
      </c>
      <c r="K306">
        <v>1</v>
      </c>
      <c r="M306" s="27">
        <v>31</v>
      </c>
    </row>
    <row r="307" spans="1:13" x14ac:dyDescent="0.25">
      <c r="A307" s="4" t="s">
        <v>282</v>
      </c>
      <c r="B307" s="5" t="s">
        <v>385</v>
      </c>
      <c r="C307" s="5">
        <v>16</v>
      </c>
      <c r="D307" s="5">
        <v>19</v>
      </c>
      <c r="E307" s="12">
        <v>28</v>
      </c>
      <c r="F307" s="6">
        <v>1</v>
      </c>
      <c r="J307" s="9" t="s">
        <v>249</v>
      </c>
      <c r="K307">
        <v>1</v>
      </c>
      <c r="M307" s="8" t="s">
        <v>70</v>
      </c>
    </row>
    <row r="308" spans="1:13" x14ac:dyDescent="0.25">
      <c r="A308" s="4" t="s">
        <v>282</v>
      </c>
      <c r="B308" s="5" t="s">
        <v>283</v>
      </c>
      <c r="C308" s="5">
        <v>22</v>
      </c>
      <c r="D308" s="5">
        <v>23</v>
      </c>
      <c r="E308" s="12">
        <v>36</v>
      </c>
      <c r="F308" s="6">
        <f>1/COUNTIF(Table4[DESTINATION],B308)</f>
        <v>1</v>
      </c>
      <c r="J308" s="9" t="s">
        <v>250</v>
      </c>
      <c r="K308">
        <v>1</v>
      </c>
      <c r="M308" s="9" t="s">
        <v>71</v>
      </c>
    </row>
    <row r="309" spans="1:13" x14ac:dyDescent="0.25">
      <c r="A309" s="4" t="s">
        <v>282</v>
      </c>
      <c r="B309" s="5" t="s">
        <v>284</v>
      </c>
      <c r="C309" s="5">
        <v>23</v>
      </c>
      <c r="D309" s="5">
        <v>26</v>
      </c>
      <c r="E309" s="12">
        <v>38</v>
      </c>
      <c r="F309" s="6">
        <f>1/COUNTIF(Table4[DESTINATION],B309)</f>
        <v>1</v>
      </c>
      <c r="J309" s="9" t="s">
        <v>330</v>
      </c>
      <c r="K309">
        <v>1</v>
      </c>
      <c r="M309" s="25">
        <v>22</v>
      </c>
    </row>
    <row r="310" spans="1:13" x14ac:dyDescent="0.25">
      <c r="A310" s="4" t="s">
        <v>282</v>
      </c>
      <c r="B310" s="5" t="s">
        <v>285</v>
      </c>
      <c r="C310" s="5">
        <v>18</v>
      </c>
      <c r="D310" s="5">
        <v>20</v>
      </c>
      <c r="E310" s="12">
        <v>31</v>
      </c>
      <c r="F310" s="6">
        <f>1/COUNTIF(Table4[DESTINATION],B310)</f>
        <v>1</v>
      </c>
      <c r="J310" s="9" t="s">
        <v>251</v>
      </c>
      <c r="K310">
        <v>1</v>
      </c>
      <c r="M310" s="26">
        <v>23</v>
      </c>
    </row>
    <row r="311" spans="1:13" x14ac:dyDescent="0.25">
      <c r="A311" s="4" t="s">
        <v>282</v>
      </c>
      <c r="B311" s="5" t="s">
        <v>286</v>
      </c>
      <c r="C311" s="5">
        <v>20</v>
      </c>
      <c r="D311" s="5">
        <v>22</v>
      </c>
      <c r="E311" s="12">
        <v>33</v>
      </c>
      <c r="F311" s="6">
        <v>1</v>
      </c>
      <c r="J311" s="9" t="s">
        <v>252</v>
      </c>
      <c r="K311">
        <v>1</v>
      </c>
      <c r="M311" s="27">
        <v>36</v>
      </c>
    </row>
    <row r="312" spans="1:13" x14ac:dyDescent="0.25">
      <c r="A312" s="4" t="s">
        <v>287</v>
      </c>
      <c r="B312" s="5" t="s">
        <v>385</v>
      </c>
      <c r="C312" s="5">
        <v>16</v>
      </c>
      <c r="D312" s="5">
        <v>19</v>
      </c>
      <c r="E312" s="12">
        <v>28</v>
      </c>
      <c r="F312" s="6">
        <v>1</v>
      </c>
      <c r="J312" s="9" t="s">
        <v>253</v>
      </c>
      <c r="K312">
        <v>1</v>
      </c>
      <c r="M312" s="9" t="s">
        <v>72</v>
      </c>
    </row>
    <row r="313" spans="1:13" x14ac:dyDescent="0.25">
      <c r="A313" s="4" t="s">
        <v>287</v>
      </c>
      <c r="B313" s="5" t="s">
        <v>288</v>
      </c>
      <c r="C313" s="5">
        <v>16</v>
      </c>
      <c r="D313" s="5">
        <v>19</v>
      </c>
      <c r="E313" s="12">
        <v>28</v>
      </c>
      <c r="F313" s="6">
        <v>1</v>
      </c>
      <c r="J313" s="9" t="s">
        <v>396</v>
      </c>
      <c r="K313">
        <v>1</v>
      </c>
      <c r="M313" s="25">
        <v>20</v>
      </c>
    </row>
    <row r="314" spans="1:13" x14ac:dyDescent="0.25">
      <c r="A314" s="4" t="s">
        <v>287</v>
      </c>
      <c r="B314" s="5" t="s">
        <v>289</v>
      </c>
      <c r="C314" s="5">
        <v>20</v>
      </c>
      <c r="D314" s="5">
        <v>22</v>
      </c>
      <c r="E314" s="12">
        <v>33</v>
      </c>
      <c r="F314" s="6">
        <f>1/COUNTIF(Table4[DESTINATION],B314)</f>
        <v>1</v>
      </c>
      <c r="J314" s="8" t="s">
        <v>254</v>
      </c>
      <c r="K314">
        <v>3</v>
      </c>
      <c r="M314" s="26">
        <v>22</v>
      </c>
    </row>
    <row r="315" spans="1:13" x14ac:dyDescent="0.25">
      <c r="A315" s="4" t="s">
        <v>287</v>
      </c>
      <c r="B315" s="5" t="s">
        <v>66</v>
      </c>
      <c r="C315" s="5">
        <v>23</v>
      </c>
      <c r="D315" s="5">
        <v>26</v>
      </c>
      <c r="E315" s="12">
        <v>38</v>
      </c>
      <c r="F315" s="6">
        <v>1</v>
      </c>
      <c r="J315" s="9" t="s">
        <v>255</v>
      </c>
      <c r="K315">
        <v>1</v>
      </c>
      <c r="M315" s="27">
        <v>33</v>
      </c>
    </row>
    <row r="316" spans="1:13" x14ac:dyDescent="0.25">
      <c r="A316" s="4" t="s">
        <v>287</v>
      </c>
      <c r="B316" s="5" t="s">
        <v>290</v>
      </c>
      <c r="C316" s="5">
        <v>20</v>
      </c>
      <c r="D316" s="5">
        <v>22</v>
      </c>
      <c r="E316" s="12">
        <v>33</v>
      </c>
      <c r="F316" s="6">
        <f>1/COUNTIF(Table4[DESTINATION],B316)</f>
        <v>1</v>
      </c>
      <c r="J316" s="9" t="s">
        <v>330</v>
      </c>
      <c r="K316">
        <v>1</v>
      </c>
      <c r="M316" s="9" t="s">
        <v>73</v>
      </c>
    </row>
    <row r="317" spans="1:13" x14ac:dyDescent="0.25">
      <c r="A317" s="4" t="s">
        <v>287</v>
      </c>
      <c r="B317" s="5" t="s">
        <v>291</v>
      </c>
      <c r="C317" s="5">
        <v>16</v>
      </c>
      <c r="D317" s="5">
        <v>19</v>
      </c>
      <c r="E317" s="12">
        <v>28</v>
      </c>
      <c r="F317" s="6">
        <f>1/COUNTIF(Table4[DESTINATION],B317)</f>
        <v>1</v>
      </c>
      <c r="J317" s="9" t="s">
        <v>256</v>
      </c>
      <c r="K317">
        <v>1</v>
      </c>
      <c r="M317" s="25">
        <v>18</v>
      </c>
    </row>
    <row r="318" spans="1:13" x14ac:dyDescent="0.25">
      <c r="A318" s="4" t="s">
        <v>287</v>
      </c>
      <c r="B318" s="5" t="s">
        <v>292</v>
      </c>
      <c r="C318" s="5">
        <v>20</v>
      </c>
      <c r="D318" s="5">
        <v>22</v>
      </c>
      <c r="E318" s="12">
        <v>33</v>
      </c>
      <c r="F318" s="6">
        <v>1</v>
      </c>
      <c r="J318" s="8" t="s">
        <v>257</v>
      </c>
      <c r="K318">
        <v>5</v>
      </c>
      <c r="M318" s="26">
        <v>20</v>
      </c>
    </row>
    <row r="319" spans="1:13" x14ac:dyDescent="0.25">
      <c r="A319" s="4" t="s">
        <v>287</v>
      </c>
      <c r="B319" s="5" t="s">
        <v>293</v>
      </c>
      <c r="C319" s="5">
        <v>18</v>
      </c>
      <c r="D319" s="5">
        <v>20</v>
      </c>
      <c r="E319" s="12">
        <v>31</v>
      </c>
      <c r="F319" s="6">
        <f>1/COUNTIF(Table4[DESTINATION],B319)</f>
        <v>1</v>
      </c>
      <c r="J319" s="9" t="s">
        <v>258</v>
      </c>
      <c r="K319">
        <v>1</v>
      </c>
      <c r="M319" s="27">
        <v>31</v>
      </c>
    </row>
    <row r="320" spans="1:13" x14ac:dyDescent="0.25">
      <c r="A320" s="4" t="s">
        <v>287</v>
      </c>
      <c r="B320" s="5" t="s">
        <v>294</v>
      </c>
      <c r="C320" s="5">
        <v>18</v>
      </c>
      <c r="D320" s="5">
        <v>20</v>
      </c>
      <c r="E320" s="12">
        <v>31</v>
      </c>
      <c r="F320" s="6">
        <f>1/COUNTIF(Table4[DESTINATION],B320)</f>
        <v>1</v>
      </c>
      <c r="J320" s="9" t="s">
        <v>259</v>
      </c>
      <c r="K320">
        <v>1</v>
      </c>
      <c r="M320" s="9" t="s">
        <v>74</v>
      </c>
    </row>
    <row r="321" spans="1:13" x14ac:dyDescent="0.25">
      <c r="A321" s="4" t="s">
        <v>287</v>
      </c>
      <c r="B321" s="14" t="s">
        <v>295</v>
      </c>
      <c r="C321" s="14">
        <v>16</v>
      </c>
      <c r="D321" s="14">
        <v>19</v>
      </c>
      <c r="E321" s="15">
        <v>28</v>
      </c>
      <c r="F321" s="6">
        <f>1/COUNTIF(Table4[DESTINATION],B321)</f>
        <v>1</v>
      </c>
      <c r="J321" s="9" t="s">
        <v>260</v>
      </c>
      <c r="K321">
        <v>1</v>
      </c>
      <c r="M321" s="25">
        <v>20</v>
      </c>
    </row>
    <row r="322" spans="1:13" x14ac:dyDescent="0.25">
      <c r="A322" s="4" t="s">
        <v>287</v>
      </c>
      <c r="B322" s="5" t="s">
        <v>296</v>
      </c>
      <c r="C322" s="5">
        <v>20</v>
      </c>
      <c r="D322" s="5">
        <v>22</v>
      </c>
      <c r="E322" s="12">
        <v>33</v>
      </c>
      <c r="F322" s="6">
        <f>1/COUNTIF(Table4[DESTINATION],B322)</f>
        <v>1</v>
      </c>
      <c r="J322" s="9" t="s">
        <v>261</v>
      </c>
      <c r="K322">
        <v>1</v>
      </c>
      <c r="M322" s="26">
        <v>22</v>
      </c>
    </row>
    <row r="323" spans="1:13" x14ac:dyDescent="0.25">
      <c r="A323" s="4" t="s">
        <v>297</v>
      </c>
      <c r="B323" s="5" t="s">
        <v>385</v>
      </c>
      <c r="C323" s="5">
        <v>16</v>
      </c>
      <c r="D323" s="5">
        <v>19</v>
      </c>
      <c r="E323" s="12">
        <v>28</v>
      </c>
      <c r="F323" s="6">
        <v>1</v>
      </c>
      <c r="J323" s="9" t="s">
        <v>330</v>
      </c>
      <c r="K323">
        <v>1</v>
      </c>
      <c r="M323" s="27">
        <v>33</v>
      </c>
    </row>
    <row r="324" spans="1:13" x14ac:dyDescent="0.25">
      <c r="A324" s="4" t="s">
        <v>297</v>
      </c>
      <c r="B324" s="5" t="s">
        <v>298</v>
      </c>
      <c r="C324" s="5">
        <v>22</v>
      </c>
      <c r="D324" s="5">
        <v>23</v>
      </c>
      <c r="E324" s="12">
        <v>36</v>
      </c>
      <c r="F324" s="6">
        <f>1/COUNTIF(Table4[DESTINATION],B324)</f>
        <v>1</v>
      </c>
      <c r="J324" s="8" t="s">
        <v>262</v>
      </c>
      <c r="K324">
        <v>4</v>
      </c>
      <c r="M324" s="9" t="s">
        <v>75</v>
      </c>
    </row>
    <row r="325" spans="1:13" x14ac:dyDescent="0.25">
      <c r="A325" s="4" t="s">
        <v>297</v>
      </c>
      <c r="B325" s="5" t="s">
        <v>299</v>
      </c>
      <c r="C325" s="5">
        <v>22</v>
      </c>
      <c r="D325" s="5">
        <v>23</v>
      </c>
      <c r="E325" s="12">
        <v>36</v>
      </c>
      <c r="F325" s="6">
        <v>1</v>
      </c>
      <c r="J325" s="9" t="s">
        <v>263</v>
      </c>
      <c r="K325">
        <v>1</v>
      </c>
      <c r="M325" s="25">
        <v>22</v>
      </c>
    </row>
    <row r="326" spans="1:13" x14ac:dyDescent="0.25">
      <c r="A326" s="4" t="s">
        <v>297</v>
      </c>
      <c r="B326" s="14" t="s">
        <v>300</v>
      </c>
      <c r="C326" s="14">
        <v>18</v>
      </c>
      <c r="D326" s="14">
        <v>20</v>
      </c>
      <c r="E326" s="15">
        <v>31</v>
      </c>
      <c r="F326" s="6">
        <f>1/COUNTIF(Table4[DESTINATION],B326)</f>
        <v>1</v>
      </c>
      <c r="J326" s="9" t="s">
        <v>330</v>
      </c>
      <c r="K326">
        <v>1</v>
      </c>
      <c r="M326" s="26">
        <v>23</v>
      </c>
    </row>
    <row r="327" spans="1:13" x14ac:dyDescent="0.25">
      <c r="A327" s="4" t="s">
        <v>297</v>
      </c>
      <c r="B327" s="5" t="s">
        <v>399</v>
      </c>
      <c r="C327" s="5">
        <v>22</v>
      </c>
      <c r="D327" s="5">
        <v>23</v>
      </c>
      <c r="E327" s="12">
        <v>36</v>
      </c>
      <c r="F327" s="6">
        <f>1/COUNTIF(Table4[DESTINATION],B327)</f>
        <v>1</v>
      </c>
      <c r="J327" s="9" t="s">
        <v>264</v>
      </c>
      <c r="K327">
        <v>1</v>
      </c>
      <c r="M327" s="27">
        <v>36</v>
      </c>
    </row>
    <row r="328" spans="1:13" x14ac:dyDescent="0.25">
      <c r="A328" s="4" t="s">
        <v>297</v>
      </c>
      <c r="B328" s="5" t="s">
        <v>301</v>
      </c>
      <c r="C328" s="5">
        <v>22</v>
      </c>
      <c r="D328" s="5">
        <v>23</v>
      </c>
      <c r="E328" s="12">
        <v>36</v>
      </c>
      <c r="F328" s="6">
        <v>1</v>
      </c>
      <c r="J328" s="9" t="s">
        <v>397</v>
      </c>
      <c r="K328">
        <v>1</v>
      </c>
      <c r="M328" s="9" t="s">
        <v>76</v>
      </c>
    </row>
    <row r="329" spans="1:13" x14ac:dyDescent="0.25">
      <c r="A329" s="4" t="s">
        <v>302</v>
      </c>
      <c r="B329" s="5" t="s">
        <v>385</v>
      </c>
      <c r="C329" s="5">
        <v>16</v>
      </c>
      <c r="D329" s="5">
        <v>19</v>
      </c>
      <c r="E329" s="12">
        <v>28</v>
      </c>
      <c r="F329" s="6">
        <v>1</v>
      </c>
      <c r="J329" s="8" t="s">
        <v>265</v>
      </c>
      <c r="K329">
        <v>6</v>
      </c>
      <c r="M329" s="25">
        <v>20</v>
      </c>
    </row>
    <row r="330" spans="1:13" x14ac:dyDescent="0.25">
      <c r="A330" s="4" t="s">
        <v>302</v>
      </c>
      <c r="B330" s="5" t="s">
        <v>303</v>
      </c>
      <c r="C330" s="5">
        <v>22</v>
      </c>
      <c r="D330" s="5">
        <v>23</v>
      </c>
      <c r="E330" s="12">
        <v>36</v>
      </c>
      <c r="F330" s="6">
        <f>1/COUNTIF(Table4[DESTINATION],B330)</f>
        <v>1</v>
      </c>
      <c r="J330" s="9" t="s">
        <v>266</v>
      </c>
      <c r="K330">
        <v>1</v>
      </c>
      <c r="M330" s="26">
        <v>22</v>
      </c>
    </row>
    <row r="331" spans="1:13" x14ac:dyDescent="0.25">
      <c r="A331" s="4" t="s">
        <v>302</v>
      </c>
      <c r="B331" s="5" t="s">
        <v>304</v>
      </c>
      <c r="C331" s="5">
        <v>22</v>
      </c>
      <c r="D331" s="5">
        <v>23</v>
      </c>
      <c r="E331" s="12">
        <v>36</v>
      </c>
      <c r="F331" s="6">
        <f>1/COUNTIF(Table4[DESTINATION],B331)</f>
        <v>1</v>
      </c>
      <c r="J331" s="9" t="s">
        <v>267</v>
      </c>
      <c r="K331">
        <v>1</v>
      </c>
      <c r="M331" s="27">
        <v>33</v>
      </c>
    </row>
    <row r="332" spans="1:13" x14ac:dyDescent="0.25">
      <c r="A332" s="4" t="s">
        <v>302</v>
      </c>
      <c r="B332" s="5" t="s">
        <v>305</v>
      </c>
      <c r="C332" s="5">
        <v>20</v>
      </c>
      <c r="D332" s="5">
        <v>22</v>
      </c>
      <c r="E332" s="12">
        <v>33</v>
      </c>
      <c r="F332" s="6">
        <f>1/COUNTIF(Table4[DESTINATION],B332)</f>
        <v>1</v>
      </c>
      <c r="J332" s="9" t="s">
        <v>268</v>
      </c>
      <c r="K332">
        <v>1</v>
      </c>
      <c r="M332" s="9" t="s">
        <v>77</v>
      </c>
    </row>
    <row r="333" spans="1:13" x14ac:dyDescent="0.25">
      <c r="A333" s="4" t="s">
        <v>302</v>
      </c>
      <c r="B333" s="5" t="s">
        <v>306</v>
      </c>
      <c r="C333" s="5">
        <v>23</v>
      </c>
      <c r="D333" s="5">
        <v>26</v>
      </c>
      <c r="E333" s="12">
        <v>38</v>
      </c>
      <c r="F333" s="6">
        <v>1</v>
      </c>
      <c r="J333" s="9" t="s">
        <v>269</v>
      </c>
      <c r="K333">
        <v>1</v>
      </c>
      <c r="M333" s="25">
        <v>22</v>
      </c>
    </row>
    <row r="334" spans="1:13" x14ac:dyDescent="0.25">
      <c r="A334" s="4" t="s">
        <v>302</v>
      </c>
      <c r="B334" s="5" t="s">
        <v>307</v>
      </c>
      <c r="C334" s="5">
        <v>22</v>
      </c>
      <c r="D334" s="5">
        <v>23</v>
      </c>
      <c r="E334" s="12">
        <v>36</v>
      </c>
      <c r="F334" s="6">
        <f>1/COUNTIF(Table4[DESTINATION],B334)</f>
        <v>1</v>
      </c>
      <c r="J334" s="9" t="s">
        <v>330</v>
      </c>
      <c r="K334">
        <v>1</v>
      </c>
      <c r="M334" s="26">
        <v>23</v>
      </c>
    </row>
    <row r="335" spans="1:13" x14ac:dyDescent="0.25">
      <c r="A335" s="4" t="s">
        <v>302</v>
      </c>
      <c r="B335" s="5" t="s">
        <v>308</v>
      </c>
      <c r="C335" s="5">
        <v>23</v>
      </c>
      <c r="D335" s="5">
        <v>26</v>
      </c>
      <c r="E335" s="12">
        <v>38</v>
      </c>
      <c r="F335" s="6">
        <v>1</v>
      </c>
      <c r="J335" s="9" t="s">
        <v>398</v>
      </c>
      <c r="K335">
        <v>1</v>
      </c>
      <c r="M335" s="27">
        <v>36</v>
      </c>
    </row>
    <row r="336" spans="1:13" x14ac:dyDescent="0.25">
      <c r="A336" s="4" t="s">
        <v>302</v>
      </c>
      <c r="B336" s="5" t="s">
        <v>309</v>
      </c>
      <c r="C336" s="5">
        <v>22</v>
      </c>
      <c r="D336" s="5">
        <v>23</v>
      </c>
      <c r="E336" s="12">
        <v>36</v>
      </c>
      <c r="F336" s="6">
        <f>1/COUNTIF(Table4[DESTINATION],B336)</f>
        <v>1</v>
      </c>
      <c r="J336" s="8" t="s">
        <v>270</v>
      </c>
      <c r="K336">
        <v>12</v>
      </c>
      <c r="M336" s="9" t="s">
        <v>78</v>
      </c>
    </row>
    <row r="337" spans="1:13" x14ac:dyDescent="0.25">
      <c r="A337" s="4" t="s">
        <v>302</v>
      </c>
      <c r="B337" s="14" t="s">
        <v>310</v>
      </c>
      <c r="C337" s="14">
        <v>22</v>
      </c>
      <c r="D337" s="14">
        <v>23</v>
      </c>
      <c r="E337" s="15">
        <v>36</v>
      </c>
      <c r="F337" s="6">
        <f>1/COUNTIF(Table4[DESTINATION],B337)</f>
        <v>1</v>
      </c>
      <c r="J337" s="9" t="s">
        <v>271</v>
      </c>
      <c r="K337">
        <v>1</v>
      </c>
      <c r="M337" s="25">
        <v>18</v>
      </c>
    </row>
    <row r="338" spans="1:13" x14ac:dyDescent="0.25">
      <c r="A338" s="4" t="s">
        <v>302</v>
      </c>
      <c r="B338" s="5" t="s">
        <v>311</v>
      </c>
      <c r="C338" s="5">
        <v>22</v>
      </c>
      <c r="D338" s="5">
        <v>23</v>
      </c>
      <c r="E338" s="12">
        <v>36</v>
      </c>
      <c r="F338" s="6">
        <f>1/COUNTIF(Table4[DESTINATION],B338)</f>
        <v>1</v>
      </c>
      <c r="J338" s="9" t="s">
        <v>272</v>
      </c>
      <c r="K338">
        <v>1</v>
      </c>
      <c r="M338" s="26">
        <v>20</v>
      </c>
    </row>
    <row r="339" spans="1:13" x14ac:dyDescent="0.25">
      <c r="A339" s="4" t="s">
        <v>312</v>
      </c>
      <c r="B339" s="5" t="s">
        <v>385</v>
      </c>
      <c r="C339" s="5">
        <v>16</v>
      </c>
      <c r="D339" s="5">
        <v>19</v>
      </c>
      <c r="E339" s="12">
        <v>28</v>
      </c>
      <c r="F339" s="6">
        <v>1</v>
      </c>
      <c r="J339" s="9" t="s">
        <v>273</v>
      </c>
      <c r="K339">
        <v>1</v>
      </c>
      <c r="M339" s="27">
        <v>31</v>
      </c>
    </row>
    <row r="340" spans="1:13" x14ac:dyDescent="0.25">
      <c r="A340" s="4" t="s">
        <v>312</v>
      </c>
      <c r="B340" s="5" t="s">
        <v>313</v>
      </c>
      <c r="C340" s="5">
        <v>20</v>
      </c>
      <c r="D340" s="5">
        <v>22</v>
      </c>
      <c r="E340" s="12">
        <v>33</v>
      </c>
      <c r="F340" s="6">
        <f>1/COUNTIF(Table4[DESTINATION],B340)</f>
        <v>1</v>
      </c>
      <c r="J340" s="9" t="s">
        <v>274</v>
      </c>
      <c r="K340">
        <v>1</v>
      </c>
      <c r="M340" s="9" t="s">
        <v>79</v>
      </c>
    </row>
    <row r="341" spans="1:13" x14ac:dyDescent="0.25">
      <c r="A341" s="4" t="s">
        <v>312</v>
      </c>
      <c r="B341" s="5" t="s">
        <v>314</v>
      </c>
      <c r="C341" s="5">
        <v>20</v>
      </c>
      <c r="D341" s="5">
        <v>22</v>
      </c>
      <c r="E341" s="12">
        <v>33</v>
      </c>
      <c r="F341" s="6">
        <f>1/COUNTIF(Table4[DESTINATION],B341)</f>
        <v>1</v>
      </c>
      <c r="J341" s="9" t="s">
        <v>275</v>
      </c>
      <c r="K341">
        <v>1</v>
      </c>
      <c r="M341" s="25">
        <v>22</v>
      </c>
    </row>
    <row r="342" spans="1:13" x14ac:dyDescent="0.25">
      <c r="A342" s="4" t="s">
        <v>312</v>
      </c>
      <c r="B342" s="14" t="s">
        <v>315</v>
      </c>
      <c r="C342" s="14">
        <v>20</v>
      </c>
      <c r="D342" s="14">
        <v>22</v>
      </c>
      <c r="E342" s="15">
        <v>33</v>
      </c>
      <c r="F342" s="6">
        <f>1/COUNTIF(Table4[DESTINATION],B342)</f>
        <v>1</v>
      </c>
      <c r="J342" s="9" t="s">
        <v>276</v>
      </c>
      <c r="K342">
        <v>1</v>
      </c>
      <c r="M342" s="26">
        <v>23</v>
      </c>
    </row>
    <row r="343" spans="1:13" x14ac:dyDescent="0.25">
      <c r="A343" s="4" t="s">
        <v>316</v>
      </c>
      <c r="B343" s="5" t="s">
        <v>385</v>
      </c>
      <c r="C343" s="5">
        <v>16</v>
      </c>
      <c r="D343" s="5">
        <v>19</v>
      </c>
      <c r="E343" s="12">
        <v>28</v>
      </c>
      <c r="F343" s="6">
        <v>1</v>
      </c>
      <c r="J343" s="9" t="s">
        <v>277</v>
      </c>
      <c r="K343">
        <v>1</v>
      </c>
      <c r="M343" s="27">
        <v>36</v>
      </c>
    </row>
    <row r="344" spans="1:13" x14ac:dyDescent="0.25">
      <c r="A344" s="4" t="s">
        <v>316</v>
      </c>
      <c r="B344" s="5" t="s">
        <v>473</v>
      </c>
      <c r="C344" s="5">
        <v>16</v>
      </c>
      <c r="D344" s="5">
        <v>19</v>
      </c>
      <c r="E344" s="12">
        <v>28</v>
      </c>
      <c r="F344" s="6">
        <f>1/COUNTIF(Table4[DESTINATION],B344)</f>
        <v>1</v>
      </c>
      <c r="J344" s="9" t="s">
        <v>330</v>
      </c>
      <c r="K344">
        <v>1</v>
      </c>
      <c r="M344" s="9" t="s">
        <v>80</v>
      </c>
    </row>
    <row r="345" spans="1:13" x14ac:dyDescent="0.25">
      <c r="A345" s="4" t="s">
        <v>316</v>
      </c>
      <c r="B345" s="5" t="s">
        <v>258</v>
      </c>
      <c r="C345" s="5">
        <v>16</v>
      </c>
      <c r="D345" s="5">
        <v>19</v>
      </c>
      <c r="E345" s="12">
        <v>28</v>
      </c>
      <c r="F345" s="6">
        <v>1</v>
      </c>
      <c r="J345" s="9" t="s">
        <v>278</v>
      </c>
      <c r="K345">
        <v>1</v>
      </c>
      <c r="M345" s="25">
        <v>23</v>
      </c>
    </row>
    <row r="346" spans="1:13" x14ac:dyDescent="0.25">
      <c r="A346" s="4" t="s">
        <v>317</v>
      </c>
      <c r="B346" s="5" t="s">
        <v>385</v>
      </c>
      <c r="C346" s="5">
        <v>16</v>
      </c>
      <c r="D346" s="5">
        <v>19</v>
      </c>
      <c r="E346" s="12">
        <v>28</v>
      </c>
      <c r="F346" s="6">
        <v>1</v>
      </c>
      <c r="J346" s="9" t="s">
        <v>279</v>
      </c>
      <c r="K346">
        <v>1</v>
      </c>
      <c r="M346" s="26">
        <v>26</v>
      </c>
    </row>
    <row r="347" spans="1:13" x14ac:dyDescent="0.25">
      <c r="A347" s="4" t="s">
        <v>317</v>
      </c>
      <c r="B347" s="5" t="s">
        <v>318</v>
      </c>
      <c r="C347" s="5">
        <v>18</v>
      </c>
      <c r="D347" s="5">
        <v>20</v>
      </c>
      <c r="E347" s="12">
        <v>31</v>
      </c>
      <c r="F347" s="6">
        <f>1/COUNTIF(Table4[DESTINATION],B347)</f>
        <v>1</v>
      </c>
      <c r="J347" s="9" t="s">
        <v>280</v>
      </c>
      <c r="K347">
        <v>1</v>
      </c>
      <c r="M347" s="27">
        <v>38</v>
      </c>
    </row>
    <row r="348" spans="1:13" x14ac:dyDescent="0.25">
      <c r="A348" s="4" t="s">
        <v>317</v>
      </c>
      <c r="B348" s="5" t="s">
        <v>319</v>
      </c>
      <c r="C348" s="5">
        <v>23</v>
      </c>
      <c r="D348" s="5">
        <v>26</v>
      </c>
      <c r="E348" s="12">
        <v>38</v>
      </c>
      <c r="F348" s="6">
        <f>1/COUNTIF(Table4[DESTINATION],B348)</f>
        <v>1</v>
      </c>
      <c r="J348" s="9" t="s">
        <v>281</v>
      </c>
      <c r="K348">
        <v>1</v>
      </c>
      <c r="M348" s="9" t="s">
        <v>81</v>
      </c>
    </row>
    <row r="349" spans="1:13" x14ac:dyDescent="0.25">
      <c r="J349" s="8" t="s">
        <v>282</v>
      </c>
      <c r="K349">
        <v>5</v>
      </c>
      <c r="M349" s="25">
        <v>20</v>
      </c>
    </row>
    <row r="350" spans="1:13" x14ac:dyDescent="0.25">
      <c r="J350" s="9" t="s">
        <v>283</v>
      </c>
      <c r="K350">
        <v>1</v>
      </c>
      <c r="M350" s="26">
        <v>22</v>
      </c>
    </row>
    <row r="351" spans="1:13" x14ac:dyDescent="0.25">
      <c r="J351" s="9" t="s">
        <v>330</v>
      </c>
      <c r="K351">
        <v>1</v>
      </c>
      <c r="M351" s="27">
        <v>33</v>
      </c>
    </row>
    <row r="352" spans="1:13" x14ac:dyDescent="0.25">
      <c r="J352" s="9" t="s">
        <v>284</v>
      </c>
      <c r="K352">
        <v>1</v>
      </c>
      <c r="M352" s="9" t="s">
        <v>82</v>
      </c>
    </row>
    <row r="353" spans="10:13" x14ac:dyDescent="0.25">
      <c r="J353" s="9" t="s">
        <v>285</v>
      </c>
      <c r="K353">
        <v>1</v>
      </c>
      <c r="M353" s="25">
        <v>20</v>
      </c>
    </row>
    <row r="354" spans="10:13" x14ac:dyDescent="0.25">
      <c r="J354" s="9" t="s">
        <v>286</v>
      </c>
      <c r="K354">
        <v>1</v>
      </c>
      <c r="M354" s="26">
        <v>22</v>
      </c>
    </row>
    <row r="355" spans="10:13" x14ac:dyDescent="0.25">
      <c r="J355" s="8" t="s">
        <v>287</v>
      </c>
      <c r="K355">
        <v>11</v>
      </c>
      <c r="M355" s="27">
        <v>33</v>
      </c>
    </row>
    <row r="356" spans="10:13" x14ac:dyDescent="0.25">
      <c r="J356" s="9" t="s">
        <v>288</v>
      </c>
      <c r="K356">
        <v>1</v>
      </c>
      <c r="M356" s="9" t="s">
        <v>330</v>
      </c>
    </row>
    <row r="357" spans="10:13" x14ac:dyDescent="0.25">
      <c r="J357" s="9" t="s">
        <v>289</v>
      </c>
      <c r="K357">
        <v>1</v>
      </c>
      <c r="M357" s="25">
        <v>16</v>
      </c>
    </row>
    <row r="358" spans="10:13" x14ac:dyDescent="0.25">
      <c r="J358" s="9" t="s">
        <v>66</v>
      </c>
      <c r="K358">
        <v>1</v>
      </c>
      <c r="M358" s="26">
        <v>19</v>
      </c>
    </row>
    <row r="359" spans="10:13" x14ac:dyDescent="0.25">
      <c r="J359" s="9" t="s">
        <v>290</v>
      </c>
      <c r="K359">
        <v>1</v>
      </c>
      <c r="M359" s="27">
        <v>28</v>
      </c>
    </row>
    <row r="360" spans="10:13" x14ac:dyDescent="0.25">
      <c r="J360" s="9" t="s">
        <v>291</v>
      </c>
      <c r="K360">
        <v>1</v>
      </c>
      <c r="M360" s="9" t="s">
        <v>83</v>
      </c>
    </row>
    <row r="361" spans="10:13" x14ac:dyDescent="0.25">
      <c r="J361" s="9" t="s">
        <v>330</v>
      </c>
      <c r="K361">
        <v>1</v>
      </c>
      <c r="M361" s="25">
        <v>20</v>
      </c>
    </row>
    <row r="362" spans="10:13" x14ac:dyDescent="0.25">
      <c r="J362" s="9" t="s">
        <v>292</v>
      </c>
      <c r="K362">
        <v>1</v>
      </c>
      <c r="M362" s="26">
        <v>22</v>
      </c>
    </row>
    <row r="363" spans="10:13" x14ac:dyDescent="0.25">
      <c r="J363" s="9" t="s">
        <v>293</v>
      </c>
      <c r="K363">
        <v>1</v>
      </c>
      <c r="M363" s="27">
        <v>33</v>
      </c>
    </row>
    <row r="364" spans="10:13" x14ac:dyDescent="0.25">
      <c r="J364" s="9" t="s">
        <v>294</v>
      </c>
      <c r="K364">
        <v>1</v>
      </c>
      <c r="M364" s="9" t="s">
        <v>84</v>
      </c>
    </row>
    <row r="365" spans="10:13" x14ac:dyDescent="0.25">
      <c r="J365" s="9" t="s">
        <v>295</v>
      </c>
      <c r="K365">
        <v>1</v>
      </c>
      <c r="M365" s="25">
        <v>18</v>
      </c>
    </row>
    <row r="366" spans="10:13" x14ac:dyDescent="0.25">
      <c r="J366" s="9" t="s">
        <v>296</v>
      </c>
      <c r="K366">
        <v>1</v>
      </c>
      <c r="M366" s="26">
        <v>20</v>
      </c>
    </row>
    <row r="367" spans="10:13" x14ac:dyDescent="0.25">
      <c r="J367" s="8" t="s">
        <v>297</v>
      </c>
      <c r="K367">
        <v>6</v>
      </c>
      <c r="M367" s="27">
        <v>31</v>
      </c>
    </row>
    <row r="368" spans="10:13" x14ac:dyDescent="0.25">
      <c r="J368" s="9" t="s">
        <v>298</v>
      </c>
      <c r="K368">
        <v>1</v>
      </c>
      <c r="M368" s="9" t="s">
        <v>85</v>
      </c>
    </row>
    <row r="369" spans="10:13" x14ac:dyDescent="0.25">
      <c r="J369" s="9" t="s">
        <v>299</v>
      </c>
      <c r="K369">
        <v>1</v>
      </c>
      <c r="M369" s="25">
        <v>22</v>
      </c>
    </row>
    <row r="370" spans="10:13" x14ac:dyDescent="0.25">
      <c r="J370" s="9" t="s">
        <v>300</v>
      </c>
      <c r="K370">
        <v>1</v>
      </c>
      <c r="M370" s="26">
        <v>23</v>
      </c>
    </row>
    <row r="371" spans="10:13" x14ac:dyDescent="0.25">
      <c r="J371" s="9" t="s">
        <v>330</v>
      </c>
      <c r="K371">
        <v>1</v>
      </c>
      <c r="M371" s="27">
        <v>36</v>
      </c>
    </row>
    <row r="372" spans="10:13" x14ac:dyDescent="0.25">
      <c r="J372" s="9" t="s">
        <v>301</v>
      </c>
      <c r="K372">
        <v>1</v>
      </c>
      <c r="M372" s="9" t="s">
        <v>86</v>
      </c>
    </row>
    <row r="373" spans="10:13" x14ac:dyDescent="0.25">
      <c r="J373" s="9" t="s">
        <v>399</v>
      </c>
      <c r="K373">
        <v>1</v>
      </c>
      <c r="M373" s="25">
        <v>18</v>
      </c>
    </row>
    <row r="374" spans="10:13" x14ac:dyDescent="0.25">
      <c r="J374" s="8" t="s">
        <v>302</v>
      </c>
      <c r="K374">
        <v>10</v>
      </c>
      <c r="M374" s="26">
        <v>20</v>
      </c>
    </row>
    <row r="375" spans="10:13" x14ac:dyDescent="0.25">
      <c r="J375" s="9" t="s">
        <v>303</v>
      </c>
      <c r="K375">
        <v>1</v>
      </c>
      <c r="M375" s="27">
        <v>31</v>
      </c>
    </row>
    <row r="376" spans="10:13" x14ac:dyDescent="0.25">
      <c r="J376" s="9" t="s">
        <v>304</v>
      </c>
      <c r="K376">
        <v>1</v>
      </c>
      <c r="M376" s="9" t="s">
        <v>87</v>
      </c>
    </row>
    <row r="377" spans="10:13" x14ac:dyDescent="0.25">
      <c r="J377" s="9" t="s">
        <v>305</v>
      </c>
      <c r="K377">
        <v>1</v>
      </c>
      <c r="M377" s="25">
        <v>20</v>
      </c>
    </row>
    <row r="378" spans="10:13" x14ac:dyDescent="0.25">
      <c r="J378" s="9" t="s">
        <v>330</v>
      </c>
      <c r="K378">
        <v>1</v>
      </c>
      <c r="M378" s="26">
        <v>22</v>
      </c>
    </row>
    <row r="379" spans="10:13" x14ac:dyDescent="0.25">
      <c r="J379" s="9" t="s">
        <v>306</v>
      </c>
      <c r="K379">
        <v>1</v>
      </c>
      <c r="M379" s="27">
        <v>33</v>
      </c>
    </row>
    <row r="380" spans="10:13" x14ac:dyDescent="0.25">
      <c r="J380" s="9" t="s">
        <v>307</v>
      </c>
      <c r="K380">
        <v>1</v>
      </c>
      <c r="M380" s="9" t="s">
        <v>88</v>
      </c>
    </row>
    <row r="381" spans="10:13" x14ac:dyDescent="0.25">
      <c r="J381" s="9" t="s">
        <v>308</v>
      </c>
      <c r="K381">
        <v>1</v>
      </c>
      <c r="M381" s="25">
        <v>20</v>
      </c>
    </row>
    <row r="382" spans="10:13" x14ac:dyDescent="0.25">
      <c r="J382" s="9" t="s">
        <v>309</v>
      </c>
      <c r="K382">
        <v>1</v>
      </c>
      <c r="M382" s="26">
        <v>22</v>
      </c>
    </row>
    <row r="383" spans="10:13" x14ac:dyDescent="0.25">
      <c r="J383" s="9" t="s">
        <v>310</v>
      </c>
      <c r="K383">
        <v>1</v>
      </c>
      <c r="M383" s="27">
        <v>33</v>
      </c>
    </row>
    <row r="384" spans="10:13" x14ac:dyDescent="0.25">
      <c r="J384" s="9" t="s">
        <v>311</v>
      </c>
      <c r="K384">
        <v>1</v>
      </c>
      <c r="M384" s="9" t="s">
        <v>89</v>
      </c>
    </row>
    <row r="385" spans="10:13" x14ac:dyDescent="0.25">
      <c r="J385" s="8" t="s">
        <v>312</v>
      </c>
      <c r="K385">
        <v>4</v>
      </c>
      <c r="M385" s="25">
        <v>20</v>
      </c>
    </row>
    <row r="386" spans="10:13" x14ac:dyDescent="0.25">
      <c r="J386" s="9" t="s">
        <v>313</v>
      </c>
      <c r="K386">
        <v>1</v>
      </c>
      <c r="M386" s="26">
        <v>22</v>
      </c>
    </row>
    <row r="387" spans="10:13" x14ac:dyDescent="0.25">
      <c r="J387" s="9" t="s">
        <v>314</v>
      </c>
      <c r="K387">
        <v>1</v>
      </c>
      <c r="M387" s="27">
        <v>33</v>
      </c>
    </row>
    <row r="388" spans="10:13" x14ac:dyDescent="0.25">
      <c r="J388" s="9" t="s">
        <v>330</v>
      </c>
      <c r="K388">
        <v>1</v>
      </c>
      <c r="M388" s="9" t="s">
        <v>90</v>
      </c>
    </row>
    <row r="389" spans="10:13" x14ac:dyDescent="0.25">
      <c r="J389" s="9" t="s">
        <v>315</v>
      </c>
      <c r="K389">
        <v>1</v>
      </c>
      <c r="M389" s="25">
        <v>20</v>
      </c>
    </row>
    <row r="390" spans="10:13" x14ac:dyDescent="0.25">
      <c r="J390" s="8" t="s">
        <v>316</v>
      </c>
      <c r="K390">
        <v>3</v>
      </c>
      <c r="M390" s="26">
        <v>22</v>
      </c>
    </row>
    <row r="391" spans="10:13" x14ac:dyDescent="0.25">
      <c r="J391" s="9" t="s">
        <v>258</v>
      </c>
      <c r="K391">
        <v>1</v>
      </c>
      <c r="M391" s="27">
        <v>33</v>
      </c>
    </row>
    <row r="392" spans="10:13" x14ac:dyDescent="0.25">
      <c r="J392" s="9" t="s">
        <v>330</v>
      </c>
      <c r="K392">
        <v>1</v>
      </c>
      <c r="M392" s="9" t="s">
        <v>91</v>
      </c>
    </row>
    <row r="393" spans="10:13" x14ac:dyDescent="0.25">
      <c r="J393" s="9" t="s">
        <v>473</v>
      </c>
      <c r="K393">
        <v>1</v>
      </c>
      <c r="M393" s="25">
        <v>18</v>
      </c>
    </row>
    <row r="394" spans="10:13" x14ac:dyDescent="0.25">
      <c r="J394" s="8" t="s">
        <v>317</v>
      </c>
      <c r="K394">
        <v>3</v>
      </c>
      <c r="M394" s="26">
        <v>20</v>
      </c>
    </row>
    <row r="395" spans="10:13" x14ac:dyDescent="0.25">
      <c r="J395" s="9" t="s">
        <v>318</v>
      </c>
      <c r="K395">
        <v>1</v>
      </c>
      <c r="M395" s="27">
        <v>31</v>
      </c>
    </row>
    <row r="396" spans="10:13" x14ac:dyDescent="0.25">
      <c r="J396" s="9" t="s">
        <v>319</v>
      </c>
      <c r="K396">
        <v>1</v>
      </c>
      <c r="M396" s="9" t="s">
        <v>389</v>
      </c>
    </row>
    <row r="397" spans="10:13" x14ac:dyDescent="0.25">
      <c r="J397" s="9" t="s">
        <v>330</v>
      </c>
      <c r="K397">
        <v>1</v>
      </c>
      <c r="M397" s="25">
        <v>18</v>
      </c>
    </row>
    <row r="398" spans="10:13" x14ac:dyDescent="0.25">
      <c r="M398" s="26">
        <v>20</v>
      </c>
    </row>
    <row r="399" spans="10:13" x14ac:dyDescent="0.25">
      <c r="M399" s="27">
        <v>31</v>
      </c>
    </row>
    <row r="400" spans="10:13" x14ac:dyDescent="0.25">
      <c r="M400" s="8" t="s">
        <v>92</v>
      </c>
    </row>
    <row r="401" spans="13:13" x14ac:dyDescent="0.25">
      <c r="M401" s="9" t="s">
        <v>93</v>
      </c>
    </row>
    <row r="402" spans="13:13" x14ac:dyDescent="0.25">
      <c r="M402" s="25">
        <v>18</v>
      </c>
    </row>
    <row r="403" spans="13:13" x14ac:dyDescent="0.25">
      <c r="M403" s="26">
        <v>20</v>
      </c>
    </row>
    <row r="404" spans="13:13" x14ac:dyDescent="0.25">
      <c r="M404" s="27">
        <v>31</v>
      </c>
    </row>
    <row r="405" spans="13:13" x14ac:dyDescent="0.25">
      <c r="M405" s="9" t="s">
        <v>94</v>
      </c>
    </row>
    <row r="406" spans="13:13" x14ac:dyDescent="0.25">
      <c r="M406" s="25">
        <v>22</v>
      </c>
    </row>
    <row r="407" spans="13:13" x14ac:dyDescent="0.25">
      <c r="M407" s="26">
        <v>23</v>
      </c>
    </row>
    <row r="408" spans="13:13" x14ac:dyDescent="0.25">
      <c r="M408" s="27">
        <v>36</v>
      </c>
    </row>
    <row r="409" spans="13:13" x14ac:dyDescent="0.25">
      <c r="M409" s="9" t="s">
        <v>95</v>
      </c>
    </row>
    <row r="410" spans="13:13" x14ac:dyDescent="0.25">
      <c r="M410" s="25">
        <v>18</v>
      </c>
    </row>
    <row r="411" spans="13:13" x14ac:dyDescent="0.25">
      <c r="M411" s="26">
        <v>20</v>
      </c>
    </row>
    <row r="412" spans="13:13" x14ac:dyDescent="0.25">
      <c r="M412" s="27">
        <v>31</v>
      </c>
    </row>
    <row r="413" spans="13:13" x14ac:dyDescent="0.25">
      <c r="M413" s="9" t="s">
        <v>96</v>
      </c>
    </row>
    <row r="414" spans="13:13" x14ac:dyDescent="0.25">
      <c r="M414" s="25">
        <v>22</v>
      </c>
    </row>
    <row r="415" spans="13:13" x14ac:dyDescent="0.25">
      <c r="M415" s="26">
        <v>23</v>
      </c>
    </row>
    <row r="416" spans="13:13" x14ac:dyDescent="0.25">
      <c r="M416" s="27">
        <v>36</v>
      </c>
    </row>
    <row r="417" spans="13:13" x14ac:dyDescent="0.25">
      <c r="M417" s="9" t="s">
        <v>97</v>
      </c>
    </row>
    <row r="418" spans="13:13" x14ac:dyDescent="0.25">
      <c r="M418" s="25">
        <v>18</v>
      </c>
    </row>
    <row r="419" spans="13:13" x14ac:dyDescent="0.25">
      <c r="M419" s="26">
        <v>20</v>
      </c>
    </row>
    <row r="420" spans="13:13" x14ac:dyDescent="0.25">
      <c r="M420" s="27">
        <v>31</v>
      </c>
    </row>
    <row r="421" spans="13:13" x14ac:dyDescent="0.25">
      <c r="M421" s="9" t="s">
        <v>330</v>
      </c>
    </row>
    <row r="422" spans="13:13" x14ac:dyDescent="0.25">
      <c r="M422" s="25">
        <v>16</v>
      </c>
    </row>
    <row r="423" spans="13:13" x14ac:dyDescent="0.25">
      <c r="M423" s="26">
        <v>19</v>
      </c>
    </row>
    <row r="424" spans="13:13" x14ac:dyDescent="0.25">
      <c r="M424" s="27">
        <v>28</v>
      </c>
    </row>
    <row r="425" spans="13:13" x14ac:dyDescent="0.25">
      <c r="M425" s="9" t="s">
        <v>98</v>
      </c>
    </row>
    <row r="426" spans="13:13" x14ac:dyDescent="0.25">
      <c r="M426" s="25">
        <v>20</v>
      </c>
    </row>
    <row r="427" spans="13:13" x14ac:dyDescent="0.25">
      <c r="M427" s="26">
        <v>22</v>
      </c>
    </row>
    <row r="428" spans="13:13" x14ac:dyDescent="0.25">
      <c r="M428" s="27">
        <v>33</v>
      </c>
    </row>
    <row r="429" spans="13:13" x14ac:dyDescent="0.25">
      <c r="M429" s="8" t="s">
        <v>99</v>
      </c>
    </row>
    <row r="430" spans="13:13" x14ac:dyDescent="0.25">
      <c r="M430" s="9" t="s">
        <v>274</v>
      </c>
    </row>
    <row r="431" spans="13:13" x14ac:dyDescent="0.25">
      <c r="M431" s="25">
        <v>20</v>
      </c>
    </row>
    <row r="432" spans="13:13" x14ac:dyDescent="0.25">
      <c r="M432" s="26">
        <v>22</v>
      </c>
    </row>
    <row r="433" spans="13:13" x14ac:dyDescent="0.25">
      <c r="M433" s="27">
        <v>33</v>
      </c>
    </row>
    <row r="434" spans="13:13" x14ac:dyDescent="0.25">
      <c r="M434" s="9" t="s">
        <v>100</v>
      </c>
    </row>
    <row r="435" spans="13:13" x14ac:dyDescent="0.25">
      <c r="M435" s="25">
        <v>20</v>
      </c>
    </row>
    <row r="436" spans="13:13" x14ac:dyDescent="0.25">
      <c r="M436" s="26">
        <v>22</v>
      </c>
    </row>
    <row r="437" spans="13:13" x14ac:dyDescent="0.25">
      <c r="M437" s="27">
        <v>33</v>
      </c>
    </row>
    <row r="438" spans="13:13" x14ac:dyDescent="0.25">
      <c r="M438" s="9" t="s">
        <v>330</v>
      </c>
    </row>
    <row r="439" spans="13:13" x14ac:dyDescent="0.25">
      <c r="M439" s="25">
        <v>16</v>
      </c>
    </row>
    <row r="440" spans="13:13" x14ac:dyDescent="0.25">
      <c r="M440" s="26">
        <v>19</v>
      </c>
    </row>
    <row r="441" spans="13:13" x14ac:dyDescent="0.25">
      <c r="M441" s="27">
        <v>28</v>
      </c>
    </row>
    <row r="442" spans="13:13" x14ac:dyDescent="0.25">
      <c r="M442" s="8" t="s">
        <v>101</v>
      </c>
    </row>
    <row r="443" spans="13:13" x14ac:dyDescent="0.25">
      <c r="M443" s="9" t="s">
        <v>102</v>
      </c>
    </row>
    <row r="444" spans="13:13" x14ac:dyDescent="0.25">
      <c r="M444" s="25">
        <v>22</v>
      </c>
    </row>
    <row r="445" spans="13:13" x14ac:dyDescent="0.25">
      <c r="M445" s="26">
        <v>23</v>
      </c>
    </row>
    <row r="446" spans="13:13" x14ac:dyDescent="0.25">
      <c r="M446" s="27">
        <v>36</v>
      </c>
    </row>
    <row r="447" spans="13:13" x14ac:dyDescent="0.25">
      <c r="M447" s="9" t="s">
        <v>103</v>
      </c>
    </row>
    <row r="448" spans="13:13" x14ac:dyDescent="0.25">
      <c r="M448" s="25">
        <v>18</v>
      </c>
    </row>
    <row r="449" spans="13:13" x14ac:dyDescent="0.25">
      <c r="M449" s="26">
        <v>20</v>
      </c>
    </row>
    <row r="450" spans="13:13" x14ac:dyDescent="0.25">
      <c r="M450" s="27">
        <v>31</v>
      </c>
    </row>
    <row r="451" spans="13:13" x14ac:dyDescent="0.25">
      <c r="M451" s="9" t="s">
        <v>330</v>
      </c>
    </row>
    <row r="452" spans="13:13" x14ac:dyDescent="0.25">
      <c r="M452" s="25">
        <v>16</v>
      </c>
    </row>
    <row r="453" spans="13:13" x14ac:dyDescent="0.25">
      <c r="M453" s="26">
        <v>19</v>
      </c>
    </row>
    <row r="454" spans="13:13" x14ac:dyDescent="0.25">
      <c r="M454" s="27">
        <v>28</v>
      </c>
    </row>
    <row r="455" spans="13:13" x14ac:dyDescent="0.25">
      <c r="M455" s="9" t="s">
        <v>104</v>
      </c>
    </row>
    <row r="456" spans="13:13" x14ac:dyDescent="0.25">
      <c r="M456" s="25">
        <v>20</v>
      </c>
    </row>
    <row r="457" spans="13:13" x14ac:dyDescent="0.25">
      <c r="M457" s="26">
        <v>22</v>
      </c>
    </row>
    <row r="458" spans="13:13" x14ac:dyDescent="0.25">
      <c r="M458" s="27">
        <v>33</v>
      </c>
    </row>
    <row r="459" spans="13:13" x14ac:dyDescent="0.25">
      <c r="M459" s="8" t="s">
        <v>105</v>
      </c>
    </row>
    <row r="460" spans="13:13" x14ac:dyDescent="0.25">
      <c r="M460" s="9" t="s">
        <v>106</v>
      </c>
    </row>
    <row r="461" spans="13:13" x14ac:dyDescent="0.25">
      <c r="M461" s="25">
        <v>18</v>
      </c>
    </row>
    <row r="462" spans="13:13" x14ac:dyDescent="0.25">
      <c r="M462" s="26">
        <v>20</v>
      </c>
    </row>
    <row r="463" spans="13:13" x14ac:dyDescent="0.25">
      <c r="M463" s="27">
        <v>31</v>
      </c>
    </row>
    <row r="464" spans="13:13" x14ac:dyDescent="0.25">
      <c r="M464" s="9" t="s">
        <v>107</v>
      </c>
    </row>
    <row r="465" spans="13:13" x14ac:dyDescent="0.25">
      <c r="M465" s="25">
        <v>23</v>
      </c>
    </row>
    <row r="466" spans="13:13" x14ac:dyDescent="0.25">
      <c r="M466" s="26">
        <v>26</v>
      </c>
    </row>
    <row r="467" spans="13:13" x14ac:dyDescent="0.25">
      <c r="M467" s="27">
        <v>38</v>
      </c>
    </row>
    <row r="468" spans="13:13" x14ac:dyDescent="0.25">
      <c r="M468" s="9" t="s">
        <v>108</v>
      </c>
    </row>
    <row r="469" spans="13:13" x14ac:dyDescent="0.25">
      <c r="M469" s="25">
        <v>22</v>
      </c>
    </row>
    <row r="470" spans="13:13" x14ac:dyDescent="0.25">
      <c r="M470" s="26">
        <v>23</v>
      </c>
    </row>
    <row r="471" spans="13:13" x14ac:dyDescent="0.25">
      <c r="M471" s="27">
        <v>36</v>
      </c>
    </row>
    <row r="472" spans="13:13" x14ac:dyDescent="0.25">
      <c r="M472" s="9" t="s">
        <v>109</v>
      </c>
    </row>
    <row r="473" spans="13:13" x14ac:dyDescent="0.25">
      <c r="M473" s="25">
        <v>20</v>
      </c>
    </row>
    <row r="474" spans="13:13" x14ac:dyDescent="0.25">
      <c r="M474" s="26">
        <v>22</v>
      </c>
    </row>
    <row r="475" spans="13:13" x14ac:dyDescent="0.25">
      <c r="M475" s="27">
        <v>33</v>
      </c>
    </row>
    <row r="476" spans="13:13" x14ac:dyDescent="0.25">
      <c r="M476" s="9" t="s">
        <v>330</v>
      </c>
    </row>
    <row r="477" spans="13:13" x14ac:dyDescent="0.25">
      <c r="M477" s="25">
        <v>16</v>
      </c>
    </row>
    <row r="478" spans="13:13" x14ac:dyDescent="0.25">
      <c r="M478" s="26">
        <v>19</v>
      </c>
    </row>
    <row r="479" spans="13:13" x14ac:dyDescent="0.25">
      <c r="M479" s="27">
        <v>28</v>
      </c>
    </row>
    <row r="480" spans="13:13" x14ac:dyDescent="0.25">
      <c r="M480" s="8" t="s">
        <v>110</v>
      </c>
    </row>
    <row r="481" spans="13:13" x14ac:dyDescent="0.25">
      <c r="M481" s="9" t="s">
        <v>111</v>
      </c>
    </row>
    <row r="482" spans="13:13" x14ac:dyDescent="0.25">
      <c r="M482" s="25">
        <v>20</v>
      </c>
    </row>
    <row r="483" spans="13:13" x14ac:dyDescent="0.25">
      <c r="M483" s="26">
        <v>22</v>
      </c>
    </row>
    <row r="484" spans="13:13" x14ac:dyDescent="0.25">
      <c r="M484" s="27">
        <v>33</v>
      </c>
    </row>
    <row r="485" spans="13:13" x14ac:dyDescent="0.25">
      <c r="M485" s="9" t="s">
        <v>112</v>
      </c>
    </row>
    <row r="486" spans="13:13" x14ac:dyDescent="0.25">
      <c r="M486" s="25">
        <v>18</v>
      </c>
    </row>
    <row r="487" spans="13:13" x14ac:dyDescent="0.25">
      <c r="M487" s="26">
        <v>20</v>
      </c>
    </row>
    <row r="488" spans="13:13" x14ac:dyDescent="0.25">
      <c r="M488" s="27">
        <v>31</v>
      </c>
    </row>
    <row r="489" spans="13:13" x14ac:dyDescent="0.25">
      <c r="M489" s="9" t="s">
        <v>330</v>
      </c>
    </row>
    <row r="490" spans="13:13" x14ac:dyDescent="0.25">
      <c r="M490" s="25">
        <v>16</v>
      </c>
    </row>
    <row r="491" spans="13:13" x14ac:dyDescent="0.25">
      <c r="M491" s="26">
        <v>19</v>
      </c>
    </row>
    <row r="492" spans="13:13" x14ac:dyDescent="0.25">
      <c r="M492" s="27">
        <v>28</v>
      </c>
    </row>
    <row r="493" spans="13:13" x14ac:dyDescent="0.25">
      <c r="M493" s="9" t="s">
        <v>390</v>
      </c>
    </row>
    <row r="494" spans="13:13" x14ac:dyDescent="0.25">
      <c r="M494" s="25">
        <v>18</v>
      </c>
    </row>
    <row r="495" spans="13:13" x14ac:dyDescent="0.25">
      <c r="M495" s="26">
        <v>20</v>
      </c>
    </row>
    <row r="496" spans="13:13" x14ac:dyDescent="0.25">
      <c r="M496" s="27">
        <v>31</v>
      </c>
    </row>
    <row r="497" spans="13:13" x14ac:dyDescent="0.25">
      <c r="M497" s="8" t="s">
        <v>113</v>
      </c>
    </row>
    <row r="498" spans="13:13" x14ac:dyDescent="0.25">
      <c r="M498" s="9" t="s">
        <v>114</v>
      </c>
    </row>
    <row r="499" spans="13:13" x14ac:dyDescent="0.25">
      <c r="M499" s="25">
        <v>20</v>
      </c>
    </row>
    <row r="500" spans="13:13" x14ac:dyDescent="0.25">
      <c r="M500" s="26">
        <v>22</v>
      </c>
    </row>
    <row r="501" spans="13:13" x14ac:dyDescent="0.25">
      <c r="M501" s="27">
        <v>33</v>
      </c>
    </row>
    <row r="502" spans="13:13" x14ac:dyDescent="0.25">
      <c r="M502" s="9" t="s">
        <v>330</v>
      </c>
    </row>
    <row r="503" spans="13:13" x14ac:dyDescent="0.25">
      <c r="M503" s="25">
        <v>16</v>
      </c>
    </row>
    <row r="504" spans="13:13" x14ac:dyDescent="0.25">
      <c r="M504" s="26">
        <v>19</v>
      </c>
    </row>
    <row r="505" spans="13:13" x14ac:dyDescent="0.25">
      <c r="M505" s="27">
        <v>28</v>
      </c>
    </row>
    <row r="506" spans="13:13" x14ac:dyDescent="0.25">
      <c r="M506" s="8" t="s">
        <v>115</v>
      </c>
    </row>
    <row r="507" spans="13:13" x14ac:dyDescent="0.25">
      <c r="M507" s="9" t="s">
        <v>116</v>
      </c>
    </row>
    <row r="508" spans="13:13" x14ac:dyDescent="0.25">
      <c r="M508" s="25">
        <v>16</v>
      </c>
    </row>
    <row r="509" spans="13:13" x14ac:dyDescent="0.25">
      <c r="M509" s="26">
        <v>19</v>
      </c>
    </row>
    <row r="510" spans="13:13" x14ac:dyDescent="0.25">
      <c r="M510" s="27">
        <v>28</v>
      </c>
    </row>
    <row r="511" spans="13:13" x14ac:dyDescent="0.25">
      <c r="M511" s="9" t="s">
        <v>117</v>
      </c>
    </row>
    <row r="512" spans="13:13" x14ac:dyDescent="0.25">
      <c r="M512" s="25">
        <v>22</v>
      </c>
    </row>
    <row r="513" spans="13:13" x14ac:dyDescent="0.25">
      <c r="M513" s="26">
        <v>23</v>
      </c>
    </row>
    <row r="514" spans="13:13" x14ac:dyDescent="0.25">
      <c r="M514" s="27">
        <v>36</v>
      </c>
    </row>
    <row r="515" spans="13:13" x14ac:dyDescent="0.25">
      <c r="M515" s="9" t="s">
        <v>118</v>
      </c>
    </row>
    <row r="516" spans="13:13" x14ac:dyDescent="0.25">
      <c r="M516" s="25">
        <v>20</v>
      </c>
    </row>
    <row r="517" spans="13:13" x14ac:dyDescent="0.25">
      <c r="M517" s="26">
        <v>22</v>
      </c>
    </row>
    <row r="518" spans="13:13" x14ac:dyDescent="0.25">
      <c r="M518" s="27">
        <v>33</v>
      </c>
    </row>
    <row r="519" spans="13:13" x14ac:dyDescent="0.25">
      <c r="M519" s="9" t="s">
        <v>119</v>
      </c>
    </row>
    <row r="520" spans="13:13" x14ac:dyDescent="0.25">
      <c r="M520" s="25">
        <v>20</v>
      </c>
    </row>
    <row r="521" spans="13:13" x14ac:dyDescent="0.25">
      <c r="M521" s="26">
        <v>22</v>
      </c>
    </row>
    <row r="522" spans="13:13" x14ac:dyDescent="0.25">
      <c r="M522" s="27">
        <v>33</v>
      </c>
    </row>
    <row r="523" spans="13:13" x14ac:dyDescent="0.25">
      <c r="M523" s="9" t="s">
        <v>330</v>
      </c>
    </row>
    <row r="524" spans="13:13" x14ac:dyDescent="0.25">
      <c r="M524" s="25">
        <v>16</v>
      </c>
    </row>
    <row r="525" spans="13:13" x14ac:dyDescent="0.25">
      <c r="M525" s="26">
        <v>19</v>
      </c>
    </row>
    <row r="526" spans="13:13" x14ac:dyDescent="0.25">
      <c r="M526" s="27">
        <v>28</v>
      </c>
    </row>
    <row r="527" spans="13:13" x14ac:dyDescent="0.25">
      <c r="M527" s="8" t="s">
        <v>120</v>
      </c>
    </row>
    <row r="528" spans="13:13" x14ac:dyDescent="0.25">
      <c r="M528" s="9" t="s">
        <v>121</v>
      </c>
    </row>
    <row r="529" spans="13:13" x14ac:dyDescent="0.25">
      <c r="M529" s="25">
        <v>16</v>
      </c>
    </row>
    <row r="530" spans="13:13" x14ac:dyDescent="0.25">
      <c r="M530" s="26">
        <v>19</v>
      </c>
    </row>
    <row r="531" spans="13:13" x14ac:dyDescent="0.25">
      <c r="M531" s="27">
        <v>28</v>
      </c>
    </row>
    <row r="532" spans="13:13" x14ac:dyDescent="0.25">
      <c r="M532" s="9" t="s">
        <v>122</v>
      </c>
    </row>
    <row r="533" spans="13:13" x14ac:dyDescent="0.25">
      <c r="M533" s="25">
        <v>20</v>
      </c>
    </row>
    <row r="534" spans="13:13" x14ac:dyDescent="0.25">
      <c r="M534" s="26">
        <v>22</v>
      </c>
    </row>
    <row r="535" spans="13:13" x14ac:dyDescent="0.25">
      <c r="M535" s="27">
        <v>33</v>
      </c>
    </row>
    <row r="536" spans="13:13" x14ac:dyDescent="0.25">
      <c r="M536" s="9" t="s">
        <v>330</v>
      </c>
    </row>
    <row r="537" spans="13:13" x14ac:dyDescent="0.25">
      <c r="M537" s="25">
        <v>16</v>
      </c>
    </row>
    <row r="538" spans="13:13" x14ac:dyDescent="0.25">
      <c r="M538" s="26">
        <v>19</v>
      </c>
    </row>
    <row r="539" spans="13:13" x14ac:dyDescent="0.25">
      <c r="M539" s="27">
        <v>28</v>
      </c>
    </row>
    <row r="540" spans="13:13" x14ac:dyDescent="0.25">
      <c r="M540" s="8" t="s">
        <v>123</v>
      </c>
    </row>
    <row r="541" spans="13:13" x14ac:dyDescent="0.25">
      <c r="M541" s="9" t="s">
        <v>124</v>
      </c>
    </row>
    <row r="542" spans="13:13" x14ac:dyDescent="0.25">
      <c r="M542" s="25">
        <v>20</v>
      </c>
    </row>
    <row r="543" spans="13:13" x14ac:dyDescent="0.25">
      <c r="M543" s="26">
        <v>22</v>
      </c>
    </row>
    <row r="544" spans="13:13" x14ac:dyDescent="0.25">
      <c r="M544" s="27">
        <v>33</v>
      </c>
    </row>
    <row r="545" spans="13:13" x14ac:dyDescent="0.25">
      <c r="M545" s="9" t="s">
        <v>125</v>
      </c>
    </row>
    <row r="546" spans="13:13" x14ac:dyDescent="0.25">
      <c r="M546" s="25">
        <v>23</v>
      </c>
    </row>
    <row r="547" spans="13:13" x14ac:dyDescent="0.25">
      <c r="M547" s="26">
        <v>26</v>
      </c>
    </row>
    <row r="548" spans="13:13" x14ac:dyDescent="0.25">
      <c r="M548" s="27">
        <v>38</v>
      </c>
    </row>
    <row r="549" spans="13:13" x14ac:dyDescent="0.25">
      <c r="M549" s="9" t="s">
        <v>126</v>
      </c>
    </row>
    <row r="550" spans="13:13" x14ac:dyDescent="0.25">
      <c r="M550" s="25">
        <v>22</v>
      </c>
    </row>
    <row r="551" spans="13:13" x14ac:dyDescent="0.25">
      <c r="M551" s="26">
        <v>23</v>
      </c>
    </row>
    <row r="552" spans="13:13" x14ac:dyDescent="0.25">
      <c r="M552" s="27">
        <v>36</v>
      </c>
    </row>
    <row r="553" spans="13:13" x14ac:dyDescent="0.25">
      <c r="M553" s="9" t="s">
        <v>127</v>
      </c>
    </row>
    <row r="554" spans="13:13" x14ac:dyDescent="0.25">
      <c r="M554" s="25">
        <v>22</v>
      </c>
    </row>
    <row r="555" spans="13:13" x14ac:dyDescent="0.25">
      <c r="M555" s="26">
        <v>23</v>
      </c>
    </row>
    <row r="556" spans="13:13" x14ac:dyDescent="0.25">
      <c r="M556" s="27">
        <v>36</v>
      </c>
    </row>
    <row r="557" spans="13:13" x14ac:dyDescent="0.25">
      <c r="M557" s="9" t="s">
        <v>128</v>
      </c>
    </row>
    <row r="558" spans="13:13" x14ac:dyDescent="0.25">
      <c r="M558" s="25">
        <v>23</v>
      </c>
    </row>
    <row r="559" spans="13:13" x14ac:dyDescent="0.25">
      <c r="M559" s="26">
        <v>26</v>
      </c>
    </row>
    <row r="560" spans="13:13" x14ac:dyDescent="0.25">
      <c r="M560" s="27">
        <v>38</v>
      </c>
    </row>
    <row r="561" spans="13:13" x14ac:dyDescent="0.25">
      <c r="M561" s="9" t="s">
        <v>129</v>
      </c>
    </row>
    <row r="562" spans="13:13" x14ac:dyDescent="0.25">
      <c r="M562" s="25">
        <v>23</v>
      </c>
    </row>
    <row r="563" spans="13:13" x14ac:dyDescent="0.25">
      <c r="M563" s="26">
        <v>26</v>
      </c>
    </row>
    <row r="564" spans="13:13" x14ac:dyDescent="0.25">
      <c r="M564" s="27">
        <v>38</v>
      </c>
    </row>
    <row r="565" spans="13:13" x14ac:dyDescent="0.25">
      <c r="M565" s="9" t="s">
        <v>130</v>
      </c>
    </row>
    <row r="566" spans="13:13" x14ac:dyDescent="0.25">
      <c r="M566" s="25">
        <v>23</v>
      </c>
    </row>
    <row r="567" spans="13:13" x14ac:dyDescent="0.25">
      <c r="M567" s="26">
        <v>26</v>
      </c>
    </row>
    <row r="568" spans="13:13" x14ac:dyDescent="0.25">
      <c r="M568" s="27">
        <v>38</v>
      </c>
    </row>
    <row r="569" spans="13:13" x14ac:dyDescent="0.25">
      <c r="M569" s="9" t="s">
        <v>131</v>
      </c>
    </row>
    <row r="570" spans="13:13" x14ac:dyDescent="0.25">
      <c r="M570" s="25">
        <v>20</v>
      </c>
    </row>
    <row r="571" spans="13:13" x14ac:dyDescent="0.25">
      <c r="M571" s="26">
        <v>22</v>
      </c>
    </row>
    <row r="572" spans="13:13" x14ac:dyDescent="0.25">
      <c r="M572" s="27">
        <v>33</v>
      </c>
    </row>
    <row r="573" spans="13:13" x14ac:dyDescent="0.25">
      <c r="M573" s="9" t="s">
        <v>330</v>
      </c>
    </row>
    <row r="574" spans="13:13" x14ac:dyDescent="0.25">
      <c r="M574" s="25">
        <v>16</v>
      </c>
    </row>
    <row r="575" spans="13:13" x14ac:dyDescent="0.25">
      <c r="M575" s="26">
        <v>19</v>
      </c>
    </row>
    <row r="576" spans="13:13" x14ac:dyDescent="0.25">
      <c r="M576" s="27">
        <v>28</v>
      </c>
    </row>
    <row r="577" spans="13:13" x14ac:dyDescent="0.25">
      <c r="M577" s="9" t="s">
        <v>132</v>
      </c>
    </row>
    <row r="578" spans="13:13" x14ac:dyDescent="0.25">
      <c r="M578" s="25">
        <v>22</v>
      </c>
    </row>
    <row r="579" spans="13:13" x14ac:dyDescent="0.25">
      <c r="M579" s="26">
        <v>23</v>
      </c>
    </row>
    <row r="580" spans="13:13" x14ac:dyDescent="0.25">
      <c r="M580" s="27">
        <v>36</v>
      </c>
    </row>
    <row r="581" spans="13:13" x14ac:dyDescent="0.25">
      <c r="M581" s="9" t="s">
        <v>133</v>
      </c>
    </row>
    <row r="582" spans="13:13" x14ac:dyDescent="0.25">
      <c r="M582" s="25">
        <v>20</v>
      </c>
    </row>
    <row r="583" spans="13:13" x14ac:dyDescent="0.25">
      <c r="M583" s="26">
        <v>22</v>
      </c>
    </row>
    <row r="584" spans="13:13" x14ac:dyDescent="0.25">
      <c r="M584" s="27">
        <v>33</v>
      </c>
    </row>
    <row r="585" spans="13:13" x14ac:dyDescent="0.25">
      <c r="M585" s="9" t="s">
        <v>134</v>
      </c>
    </row>
    <row r="586" spans="13:13" x14ac:dyDescent="0.25">
      <c r="M586" s="25">
        <v>20</v>
      </c>
    </row>
    <row r="587" spans="13:13" x14ac:dyDescent="0.25">
      <c r="M587" s="26">
        <v>22</v>
      </c>
    </row>
    <row r="588" spans="13:13" x14ac:dyDescent="0.25">
      <c r="M588" s="27">
        <v>33</v>
      </c>
    </row>
    <row r="589" spans="13:13" x14ac:dyDescent="0.25">
      <c r="M589" s="9" t="s">
        <v>135</v>
      </c>
    </row>
    <row r="590" spans="13:13" x14ac:dyDescent="0.25">
      <c r="M590" s="25">
        <v>18</v>
      </c>
    </row>
    <row r="591" spans="13:13" x14ac:dyDescent="0.25">
      <c r="M591" s="26">
        <v>20</v>
      </c>
    </row>
    <row r="592" spans="13:13" x14ac:dyDescent="0.25">
      <c r="M592" s="27">
        <v>31</v>
      </c>
    </row>
    <row r="593" spans="13:13" x14ac:dyDescent="0.25">
      <c r="M593" s="9" t="s">
        <v>136</v>
      </c>
    </row>
    <row r="594" spans="13:13" x14ac:dyDescent="0.25">
      <c r="M594" s="25">
        <v>20</v>
      </c>
    </row>
    <row r="595" spans="13:13" x14ac:dyDescent="0.25">
      <c r="M595" s="26">
        <v>22</v>
      </c>
    </row>
    <row r="596" spans="13:13" x14ac:dyDescent="0.25">
      <c r="M596" s="27">
        <v>33</v>
      </c>
    </row>
    <row r="597" spans="13:13" x14ac:dyDescent="0.25">
      <c r="M597" s="8" t="s">
        <v>137</v>
      </c>
    </row>
    <row r="598" spans="13:13" x14ac:dyDescent="0.25">
      <c r="M598" s="9" t="s">
        <v>138</v>
      </c>
    </row>
    <row r="599" spans="13:13" x14ac:dyDescent="0.25">
      <c r="M599" s="25">
        <v>18</v>
      </c>
    </row>
    <row r="600" spans="13:13" x14ac:dyDescent="0.25">
      <c r="M600" s="26">
        <v>20</v>
      </c>
    </row>
    <row r="601" spans="13:13" x14ac:dyDescent="0.25">
      <c r="M601" s="27">
        <v>31</v>
      </c>
    </row>
    <row r="602" spans="13:13" x14ac:dyDescent="0.25">
      <c r="M602" s="9" t="s">
        <v>139</v>
      </c>
    </row>
    <row r="603" spans="13:13" x14ac:dyDescent="0.25">
      <c r="M603" s="25">
        <v>20</v>
      </c>
    </row>
    <row r="604" spans="13:13" x14ac:dyDescent="0.25">
      <c r="M604" s="26">
        <v>22</v>
      </c>
    </row>
    <row r="605" spans="13:13" x14ac:dyDescent="0.25">
      <c r="M605" s="27">
        <v>33</v>
      </c>
    </row>
    <row r="606" spans="13:13" x14ac:dyDescent="0.25">
      <c r="M606" s="9" t="s">
        <v>140</v>
      </c>
    </row>
    <row r="607" spans="13:13" x14ac:dyDescent="0.25">
      <c r="M607" s="25">
        <v>22</v>
      </c>
    </row>
    <row r="608" spans="13:13" x14ac:dyDescent="0.25">
      <c r="M608" s="26">
        <v>23</v>
      </c>
    </row>
    <row r="609" spans="13:13" x14ac:dyDescent="0.25">
      <c r="M609" s="27">
        <v>36</v>
      </c>
    </row>
    <row r="610" spans="13:13" x14ac:dyDescent="0.25">
      <c r="M610" s="9" t="s">
        <v>480</v>
      </c>
    </row>
    <row r="611" spans="13:13" x14ac:dyDescent="0.25">
      <c r="M611" s="25">
        <v>20</v>
      </c>
    </row>
    <row r="612" spans="13:13" x14ac:dyDescent="0.25">
      <c r="M612" s="26">
        <v>22</v>
      </c>
    </row>
    <row r="613" spans="13:13" x14ac:dyDescent="0.25">
      <c r="M613" s="27">
        <v>33</v>
      </c>
    </row>
    <row r="614" spans="13:13" x14ac:dyDescent="0.25">
      <c r="M614" s="9" t="s">
        <v>141</v>
      </c>
    </row>
    <row r="615" spans="13:13" x14ac:dyDescent="0.25">
      <c r="M615" s="25">
        <v>18</v>
      </c>
    </row>
    <row r="616" spans="13:13" x14ac:dyDescent="0.25">
      <c r="M616" s="26">
        <v>20</v>
      </c>
    </row>
    <row r="617" spans="13:13" x14ac:dyDescent="0.25">
      <c r="M617" s="27">
        <v>31</v>
      </c>
    </row>
    <row r="618" spans="13:13" x14ac:dyDescent="0.25">
      <c r="M618" s="9" t="s">
        <v>259</v>
      </c>
    </row>
    <row r="619" spans="13:13" x14ac:dyDescent="0.25">
      <c r="M619" s="25">
        <v>22</v>
      </c>
    </row>
    <row r="620" spans="13:13" x14ac:dyDescent="0.25">
      <c r="M620" s="26">
        <v>23</v>
      </c>
    </row>
    <row r="621" spans="13:13" x14ac:dyDescent="0.25">
      <c r="M621" s="27">
        <v>36</v>
      </c>
    </row>
    <row r="622" spans="13:13" x14ac:dyDescent="0.25">
      <c r="M622" s="9" t="s">
        <v>66</v>
      </c>
    </row>
    <row r="623" spans="13:13" x14ac:dyDescent="0.25">
      <c r="M623" s="25">
        <v>23</v>
      </c>
    </row>
    <row r="624" spans="13:13" x14ac:dyDescent="0.25">
      <c r="M624" s="26">
        <v>26</v>
      </c>
    </row>
    <row r="625" spans="13:13" x14ac:dyDescent="0.25">
      <c r="M625" s="27">
        <v>38</v>
      </c>
    </row>
    <row r="626" spans="13:13" x14ac:dyDescent="0.25">
      <c r="M626" s="9" t="s">
        <v>142</v>
      </c>
    </row>
    <row r="627" spans="13:13" x14ac:dyDescent="0.25">
      <c r="M627" s="25">
        <v>20</v>
      </c>
    </row>
    <row r="628" spans="13:13" x14ac:dyDescent="0.25">
      <c r="M628" s="26">
        <v>22</v>
      </c>
    </row>
    <row r="629" spans="13:13" x14ac:dyDescent="0.25">
      <c r="M629" s="27">
        <v>33</v>
      </c>
    </row>
    <row r="630" spans="13:13" x14ac:dyDescent="0.25">
      <c r="M630" s="9" t="s">
        <v>330</v>
      </c>
    </row>
    <row r="631" spans="13:13" x14ac:dyDescent="0.25">
      <c r="M631" s="25">
        <v>16</v>
      </c>
    </row>
    <row r="632" spans="13:13" x14ac:dyDescent="0.25">
      <c r="M632" s="26">
        <v>19</v>
      </c>
    </row>
    <row r="633" spans="13:13" x14ac:dyDescent="0.25">
      <c r="M633" s="27">
        <v>28</v>
      </c>
    </row>
    <row r="634" spans="13:13" x14ac:dyDescent="0.25">
      <c r="M634" s="8" t="s">
        <v>143</v>
      </c>
    </row>
    <row r="635" spans="13:13" x14ac:dyDescent="0.25">
      <c r="M635" s="9" t="s">
        <v>144</v>
      </c>
    </row>
    <row r="636" spans="13:13" x14ac:dyDescent="0.25">
      <c r="M636" s="25">
        <v>23</v>
      </c>
    </row>
    <row r="637" spans="13:13" x14ac:dyDescent="0.25">
      <c r="M637" s="26">
        <v>26</v>
      </c>
    </row>
    <row r="638" spans="13:13" x14ac:dyDescent="0.25">
      <c r="M638" s="27">
        <v>38</v>
      </c>
    </row>
    <row r="639" spans="13:13" x14ac:dyDescent="0.25">
      <c r="M639" s="9" t="s">
        <v>145</v>
      </c>
    </row>
    <row r="640" spans="13:13" x14ac:dyDescent="0.25">
      <c r="M640" s="25">
        <v>22</v>
      </c>
    </row>
    <row r="641" spans="13:13" x14ac:dyDescent="0.25">
      <c r="M641" s="26">
        <v>23</v>
      </c>
    </row>
    <row r="642" spans="13:13" x14ac:dyDescent="0.25">
      <c r="M642" s="27">
        <v>36</v>
      </c>
    </row>
    <row r="643" spans="13:13" x14ac:dyDescent="0.25">
      <c r="M643" s="9" t="s">
        <v>330</v>
      </c>
    </row>
    <row r="644" spans="13:13" x14ac:dyDescent="0.25">
      <c r="M644" s="25">
        <v>16</v>
      </c>
    </row>
    <row r="645" spans="13:13" x14ac:dyDescent="0.25">
      <c r="M645" s="26">
        <v>19</v>
      </c>
    </row>
    <row r="646" spans="13:13" x14ac:dyDescent="0.25">
      <c r="M646" s="27">
        <v>28</v>
      </c>
    </row>
    <row r="647" spans="13:13" x14ac:dyDescent="0.25">
      <c r="M647" s="9" t="s">
        <v>239</v>
      </c>
    </row>
    <row r="648" spans="13:13" x14ac:dyDescent="0.25">
      <c r="M648" s="25">
        <v>20</v>
      </c>
    </row>
    <row r="649" spans="13:13" x14ac:dyDescent="0.25">
      <c r="M649" s="26">
        <v>22</v>
      </c>
    </row>
    <row r="650" spans="13:13" x14ac:dyDescent="0.25">
      <c r="M650" s="27">
        <v>33</v>
      </c>
    </row>
    <row r="651" spans="13:13" x14ac:dyDescent="0.25">
      <c r="M651" s="8" t="s">
        <v>146</v>
      </c>
    </row>
    <row r="652" spans="13:13" x14ac:dyDescent="0.25">
      <c r="M652" s="9" t="s">
        <v>147</v>
      </c>
    </row>
    <row r="653" spans="13:13" x14ac:dyDescent="0.25">
      <c r="M653" s="25">
        <v>20</v>
      </c>
    </row>
    <row r="654" spans="13:13" x14ac:dyDescent="0.25">
      <c r="M654" s="26">
        <v>22</v>
      </c>
    </row>
    <row r="655" spans="13:13" x14ac:dyDescent="0.25">
      <c r="M655" s="27">
        <v>33</v>
      </c>
    </row>
    <row r="656" spans="13:13" x14ac:dyDescent="0.25">
      <c r="M656" s="9" t="s">
        <v>148</v>
      </c>
    </row>
    <row r="657" spans="13:13" x14ac:dyDescent="0.25">
      <c r="M657" s="25">
        <v>18</v>
      </c>
    </row>
    <row r="658" spans="13:13" x14ac:dyDescent="0.25">
      <c r="M658" s="26">
        <v>20</v>
      </c>
    </row>
    <row r="659" spans="13:13" x14ac:dyDescent="0.25">
      <c r="M659" s="27">
        <v>31</v>
      </c>
    </row>
    <row r="660" spans="13:13" x14ac:dyDescent="0.25">
      <c r="M660" s="9" t="s">
        <v>149</v>
      </c>
    </row>
    <row r="661" spans="13:13" x14ac:dyDescent="0.25">
      <c r="M661" s="25">
        <v>20</v>
      </c>
    </row>
    <row r="662" spans="13:13" x14ac:dyDescent="0.25">
      <c r="M662" s="26">
        <v>22</v>
      </c>
    </row>
    <row r="663" spans="13:13" x14ac:dyDescent="0.25">
      <c r="M663" s="27">
        <v>33</v>
      </c>
    </row>
    <row r="664" spans="13:13" x14ac:dyDescent="0.25">
      <c r="M664" s="9" t="s">
        <v>150</v>
      </c>
    </row>
    <row r="665" spans="13:13" x14ac:dyDescent="0.25">
      <c r="M665" s="25">
        <v>18</v>
      </c>
    </row>
    <row r="666" spans="13:13" x14ac:dyDescent="0.25">
      <c r="M666" s="26">
        <v>20</v>
      </c>
    </row>
    <row r="667" spans="13:13" x14ac:dyDescent="0.25">
      <c r="M667" s="27">
        <v>31</v>
      </c>
    </row>
    <row r="668" spans="13:13" x14ac:dyDescent="0.25">
      <c r="M668" s="9" t="s">
        <v>151</v>
      </c>
    </row>
    <row r="669" spans="13:13" x14ac:dyDescent="0.25">
      <c r="M669" s="25">
        <v>22</v>
      </c>
    </row>
    <row r="670" spans="13:13" x14ac:dyDescent="0.25">
      <c r="M670" s="26">
        <v>23</v>
      </c>
    </row>
    <row r="671" spans="13:13" x14ac:dyDescent="0.25">
      <c r="M671" s="27">
        <v>36</v>
      </c>
    </row>
    <row r="672" spans="13:13" x14ac:dyDescent="0.25">
      <c r="M672" s="9" t="s">
        <v>152</v>
      </c>
    </row>
    <row r="673" spans="13:13" x14ac:dyDescent="0.25">
      <c r="M673" s="25">
        <v>18</v>
      </c>
    </row>
    <row r="674" spans="13:13" x14ac:dyDescent="0.25">
      <c r="M674" s="26">
        <v>20</v>
      </c>
    </row>
    <row r="675" spans="13:13" x14ac:dyDescent="0.25">
      <c r="M675" s="27">
        <v>31</v>
      </c>
    </row>
    <row r="676" spans="13:13" x14ac:dyDescent="0.25">
      <c r="M676" s="9" t="s">
        <v>153</v>
      </c>
    </row>
    <row r="677" spans="13:13" x14ac:dyDescent="0.25">
      <c r="M677" s="25">
        <v>16</v>
      </c>
    </row>
    <row r="678" spans="13:13" x14ac:dyDescent="0.25">
      <c r="M678" s="26">
        <v>19</v>
      </c>
    </row>
    <row r="679" spans="13:13" x14ac:dyDescent="0.25">
      <c r="M679" s="27">
        <v>28</v>
      </c>
    </row>
    <row r="680" spans="13:13" x14ac:dyDescent="0.25">
      <c r="M680" s="9" t="s">
        <v>330</v>
      </c>
    </row>
    <row r="681" spans="13:13" x14ac:dyDescent="0.25">
      <c r="M681" s="25">
        <v>16</v>
      </c>
    </row>
    <row r="682" spans="13:13" x14ac:dyDescent="0.25">
      <c r="M682" s="26">
        <v>19</v>
      </c>
    </row>
    <row r="683" spans="13:13" x14ac:dyDescent="0.25">
      <c r="M683" s="27">
        <v>28</v>
      </c>
    </row>
    <row r="684" spans="13:13" x14ac:dyDescent="0.25">
      <c r="M684" s="9" t="s">
        <v>154</v>
      </c>
    </row>
    <row r="685" spans="13:13" x14ac:dyDescent="0.25">
      <c r="M685" s="25">
        <v>22</v>
      </c>
    </row>
    <row r="686" spans="13:13" x14ac:dyDescent="0.25">
      <c r="M686" s="26">
        <v>23</v>
      </c>
    </row>
    <row r="687" spans="13:13" x14ac:dyDescent="0.25">
      <c r="M687" s="27">
        <v>36</v>
      </c>
    </row>
    <row r="688" spans="13:13" x14ac:dyDescent="0.25">
      <c r="M688" s="9" t="s">
        <v>155</v>
      </c>
    </row>
    <row r="689" spans="13:13" x14ac:dyDescent="0.25">
      <c r="M689" s="25">
        <v>16</v>
      </c>
    </row>
    <row r="690" spans="13:13" x14ac:dyDescent="0.25">
      <c r="M690" s="26">
        <v>19</v>
      </c>
    </row>
    <row r="691" spans="13:13" x14ac:dyDescent="0.25">
      <c r="M691" s="27">
        <v>28</v>
      </c>
    </row>
    <row r="692" spans="13:13" x14ac:dyDescent="0.25">
      <c r="M692" s="9" t="s">
        <v>156</v>
      </c>
    </row>
    <row r="693" spans="13:13" x14ac:dyDescent="0.25">
      <c r="M693" s="25">
        <v>20</v>
      </c>
    </row>
    <row r="694" spans="13:13" x14ac:dyDescent="0.25">
      <c r="M694" s="26">
        <v>22</v>
      </c>
    </row>
    <row r="695" spans="13:13" x14ac:dyDescent="0.25">
      <c r="M695" s="27">
        <v>33</v>
      </c>
    </row>
    <row r="696" spans="13:13" x14ac:dyDescent="0.25">
      <c r="M696" s="9" t="s">
        <v>391</v>
      </c>
    </row>
    <row r="697" spans="13:13" x14ac:dyDescent="0.25">
      <c r="M697" s="25">
        <v>20</v>
      </c>
    </row>
    <row r="698" spans="13:13" x14ac:dyDescent="0.25">
      <c r="M698" s="26">
        <v>22</v>
      </c>
    </row>
    <row r="699" spans="13:13" x14ac:dyDescent="0.25">
      <c r="M699" s="27">
        <v>33</v>
      </c>
    </row>
    <row r="700" spans="13:13" x14ac:dyDescent="0.25">
      <c r="M700" s="8" t="s">
        <v>157</v>
      </c>
    </row>
    <row r="701" spans="13:13" x14ac:dyDescent="0.25">
      <c r="M701" s="9" t="s">
        <v>158</v>
      </c>
    </row>
    <row r="702" spans="13:13" x14ac:dyDescent="0.25">
      <c r="M702" s="25">
        <v>22</v>
      </c>
    </row>
    <row r="703" spans="13:13" x14ac:dyDescent="0.25">
      <c r="M703" s="26">
        <v>23</v>
      </c>
    </row>
    <row r="704" spans="13:13" x14ac:dyDescent="0.25">
      <c r="M704" s="27">
        <v>36</v>
      </c>
    </row>
    <row r="705" spans="13:13" x14ac:dyDescent="0.25">
      <c r="M705" s="9" t="s">
        <v>159</v>
      </c>
    </row>
    <row r="706" spans="13:13" x14ac:dyDescent="0.25">
      <c r="M706" s="25">
        <v>23</v>
      </c>
    </row>
    <row r="707" spans="13:13" x14ac:dyDescent="0.25">
      <c r="M707" s="26">
        <v>26</v>
      </c>
    </row>
    <row r="708" spans="13:13" x14ac:dyDescent="0.25">
      <c r="M708" s="27">
        <v>38</v>
      </c>
    </row>
    <row r="709" spans="13:13" x14ac:dyDescent="0.25">
      <c r="M709" s="9" t="s">
        <v>330</v>
      </c>
    </row>
    <row r="710" spans="13:13" x14ac:dyDescent="0.25">
      <c r="M710" s="25">
        <v>16</v>
      </c>
    </row>
    <row r="711" spans="13:13" x14ac:dyDescent="0.25">
      <c r="M711" s="26">
        <v>19</v>
      </c>
    </row>
    <row r="712" spans="13:13" x14ac:dyDescent="0.25">
      <c r="M712" s="27">
        <v>28</v>
      </c>
    </row>
    <row r="713" spans="13:13" x14ac:dyDescent="0.25">
      <c r="M713" s="9" t="s">
        <v>219</v>
      </c>
    </row>
    <row r="714" spans="13:13" x14ac:dyDescent="0.25">
      <c r="M714" s="25">
        <v>20</v>
      </c>
    </row>
    <row r="715" spans="13:13" x14ac:dyDescent="0.25">
      <c r="M715" s="26">
        <v>22</v>
      </c>
    </row>
    <row r="716" spans="13:13" x14ac:dyDescent="0.25">
      <c r="M716" s="27">
        <v>33</v>
      </c>
    </row>
    <row r="717" spans="13:13" x14ac:dyDescent="0.25">
      <c r="M717" s="8" t="s">
        <v>160</v>
      </c>
    </row>
    <row r="718" spans="13:13" x14ac:dyDescent="0.25">
      <c r="M718" s="9" t="s">
        <v>161</v>
      </c>
    </row>
    <row r="719" spans="13:13" x14ac:dyDescent="0.25">
      <c r="M719" s="25">
        <v>20</v>
      </c>
    </row>
    <row r="720" spans="13:13" x14ac:dyDescent="0.25">
      <c r="M720" s="26">
        <v>22</v>
      </c>
    </row>
    <row r="721" spans="13:13" x14ac:dyDescent="0.25">
      <c r="M721" s="27">
        <v>33</v>
      </c>
    </row>
    <row r="722" spans="13:13" x14ac:dyDescent="0.25">
      <c r="M722" s="9" t="s">
        <v>330</v>
      </c>
    </row>
    <row r="723" spans="13:13" x14ac:dyDescent="0.25">
      <c r="M723" s="25">
        <v>16</v>
      </c>
    </row>
    <row r="724" spans="13:13" x14ac:dyDescent="0.25">
      <c r="M724" s="26">
        <v>19</v>
      </c>
    </row>
    <row r="725" spans="13:13" x14ac:dyDescent="0.25">
      <c r="M725" s="27">
        <v>28</v>
      </c>
    </row>
    <row r="726" spans="13:13" x14ac:dyDescent="0.25">
      <c r="M726" s="9" t="s">
        <v>162</v>
      </c>
    </row>
    <row r="727" spans="13:13" x14ac:dyDescent="0.25">
      <c r="M727" s="25">
        <v>22</v>
      </c>
    </row>
    <row r="728" spans="13:13" x14ac:dyDescent="0.25">
      <c r="M728" s="26">
        <v>23</v>
      </c>
    </row>
    <row r="729" spans="13:13" x14ac:dyDescent="0.25">
      <c r="M729" s="27">
        <v>36</v>
      </c>
    </row>
    <row r="730" spans="13:13" x14ac:dyDescent="0.25">
      <c r="M730" s="8" t="s">
        <v>163</v>
      </c>
    </row>
    <row r="731" spans="13:13" x14ac:dyDescent="0.25">
      <c r="M731" s="9" t="s">
        <v>330</v>
      </c>
    </row>
    <row r="732" spans="13:13" x14ac:dyDescent="0.25">
      <c r="M732" s="25">
        <v>16</v>
      </c>
    </row>
    <row r="733" spans="13:13" x14ac:dyDescent="0.25">
      <c r="M733" s="26">
        <v>19</v>
      </c>
    </row>
    <row r="734" spans="13:13" x14ac:dyDescent="0.25">
      <c r="M734" s="27">
        <v>28</v>
      </c>
    </row>
    <row r="735" spans="13:13" x14ac:dyDescent="0.25">
      <c r="M735" s="9" t="s">
        <v>164</v>
      </c>
    </row>
    <row r="736" spans="13:13" x14ac:dyDescent="0.25">
      <c r="M736" s="25">
        <v>16</v>
      </c>
    </row>
    <row r="737" spans="13:13" x14ac:dyDescent="0.25">
      <c r="M737" s="26">
        <v>19</v>
      </c>
    </row>
    <row r="738" spans="13:13" x14ac:dyDescent="0.25">
      <c r="M738" s="27">
        <v>28</v>
      </c>
    </row>
    <row r="739" spans="13:13" x14ac:dyDescent="0.25">
      <c r="M739" s="9" t="s">
        <v>165</v>
      </c>
    </row>
    <row r="740" spans="13:13" x14ac:dyDescent="0.25">
      <c r="M740" s="25">
        <v>16</v>
      </c>
    </row>
    <row r="741" spans="13:13" x14ac:dyDescent="0.25">
      <c r="M741" s="26">
        <v>19</v>
      </c>
    </row>
    <row r="742" spans="13:13" x14ac:dyDescent="0.25">
      <c r="M742" s="27">
        <v>28</v>
      </c>
    </row>
    <row r="743" spans="13:13" x14ac:dyDescent="0.25">
      <c r="M743" s="9" t="s">
        <v>392</v>
      </c>
    </row>
    <row r="744" spans="13:13" x14ac:dyDescent="0.25">
      <c r="M744" s="25">
        <v>16</v>
      </c>
    </row>
    <row r="745" spans="13:13" x14ac:dyDescent="0.25">
      <c r="M745" s="26">
        <v>19</v>
      </c>
    </row>
    <row r="746" spans="13:13" x14ac:dyDescent="0.25">
      <c r="M746" s="27">
        <v>28</v>
      </c>
    </row>
    <row r="747" spans="13:13" x14ac:dyDescent="0.25">
      <c r="M747" s="8" t="s">
        <v>166</v>
      </c>
    </row>
    <row r="748" spans="13:13" x14ac:dyDescent="0.25">
      <c r="M748" s="9" t="s">
        <v>167</v>
      </c>
    </row>
    <row r="749" spans="13:13" x14ac:dyDescent="0.25">
      <c r="M749" s="25">
        <v>18</v>
      </c>
    </row>
    <row r="750" spans="13:13" x14ac:dyDescent="0.25">
      <c r="M750" s="26">
        <v>20</v>
      </c>
    </row>
    <row r="751" spans="13:13" x14ac:dyDescent="0.25">
      <c r="M751" s="27">
        <v>31</v>
      </c>
    </row>
    <row r="752" spans="13:13" x14ac:dyDescent="0.25">
      <c r="M752" s="9" t="s">
        <v>168</v>
      </c>
    </row>
    <row r="753" spans="13:13" x14ac:dyDescent="0.25">
      <c r="M753" s="25">
        <v>20</v>
      </c>
    </row>
    <row r="754" spans="13:13" x14ac:dyDescent="0.25">
      <c r="M754" s="26">
        <v>22</v>
      </c>
    </row>
    <row r="755" spans="13:13" x14ac:dyDescent="0.25">
      <c r="M755" s="27">
        <v>33</v>
      </c>
    </row>
    <row r="756" spans="13:13" x14ac:dyDescent="0.25">
      <c r="M756" s="9" t="s">
        <v>169</v>
      </c>
    </row>
    <row r="757" spans="13:13" x14ac:dyDescent="0.25">
      <c r="M757" s="25">
        <v>18</v>
      </c>
    </row>
    <row r="758" spans="13:13" x14ac:dyDescent="0.25">
      <c r="M758" s="26">
        <v>20</v>
      </c>
    </row>
    <row r="759" spans="13:13" x14ac:dyDescent="0.25">
      <c r="M759" s="27">
        <v>31</v>
      </c>
    </row>
    <row r="760" spans="13:13" x14ac:dyDescent="0.25">
      <c r="M760" s="9" t="s">
        <v>330</v>
      </c>
    </row>
    <row r="761" spans="13:13" x14ac:dyDescent="0.25">
      <c r="M761" s="25">
        <v>16</v>
      </c>
    </row>
    <row r="762" spans="13:13" x14ac:dyDescent="0.25">
      <c r="M762" s="26">
        <v>19</v>
      </c>
    </row>
    <row r="763" spans="13:13" x14ac:dyDescent="0.25">
      <c r="M763" s="27">
        <v>28</v>
      </c>
    </row>
    <row r="764" spans="13:13" x14ac:dyDescent="0.25">
      <c r="M764" s="9" t="s">
        <v>393</v>
      </c>
    </row>
    <row r="765" spans="13:13" x14ac:dyDescent="0.25">
      <c r="M765" s="25">
        <v>20</v>
      </c>
    </row>
    <row r="766" spans="13:13" x14ac:dyDescent="0.25">
      <c r="M766" s="26">
        <v>22</v>
      </c>
    </row>
    <row r="767" spans="13:13" x14ac:dyDescent="0.25">
      <c r="M767" s="27">
        <v>33</v>
      </c>
    </row>
    <row r="768" spans="13:13" x14ac:dyDescent="0.25">
      <c r="M768" s="8" t="s">
        <v>170</v>
      </c>
    </row>
    <row r="769" spans="13:13" x14ac:dyDescent="0.25">
      <c r="M769" s="9" t="s">
        <v>171</v>
      </c>
    </row>
    <row r="770" spans="13:13" x14ac:dyDescent="0.25">
      <c r="M770" s="25">
        <v>18</v>
      </c>
    </row>
    <row r="771" spans="13:13" x14ac:dyDescent="0.25">
      <c r="M771" s="26">
        <v>20</v>
      </c>
    </row>
    <row r="772" spans="13:13" x14ac:dyDescent="0.25">
      <c r="M772" s="27">
        <v>31</v>
      </c>
    </row>
    <row r="773" spans="13:13" x14ac:dyDescent="0.25">
      <c r="M773" s="9" t="s">
        <v>172</v>
      </c>
    </row>
    <row r="774" spans="13:13" x14ac:dyDescent="0.25">
      <c r="M774" s="25">
        <v>20</v>
      </c>
    </row>
    <row r="775" spans="13:13" x14ac:dyDescent="0.25">
      <c r="M775" s="26">
        <v>22</v>
      </c>
    </row>
    <row r="776" spans="13:13" x14ac:dyDescent="0.25">
      <c r="M776" s="27">
        <v>33</v>
      </c>
    </row>
    <row r="777" spans="13:13" x14ac:dyDescent="0.25">
      <c r="M777" s="9" t="s">
        <v>173</v>
      </c>
    </row>
    <row r="778" spans="13:13" x14ac:dyDescent="0.25">
      <c r="M778" s="25">
        <v>20</v>
      </c>
    </row>
    <row r="779" spans="13:13" x14ac:dyDescent="0.25">
      <c r="M779" s="26">
        <v>22</v>
      </c>
    </row>
    <row r="780" spans="13:13" x14ac:dyDescent="0.25">
      <c r="M780" s="27">
        <v>33</v>
      </c>
    </row>
    <row r="781" spans="13:13" x14ac:dyDescent="0.25">
      <c r="M781" s="9" t="s">
        <v>183</v>
      </c>
    </row>
    <row r="782" spans="13:13" x14ac:dyDescent="0.25">
      <c r="M782" s="25">
        <v>18</v>
      </c>
    </row>
    <row r="783" spans="13:13" x14ac:dyDescent="0.25">
      <c r="M783" s="26">
        <v>20</v>
      </c>
    </row>
    <row r="784" spans="13:13" x14ac:dyDescent="0.25">
      <c r="M784" s="27">
        <v>31</v>
      </c>
    </row>
    <row r="785" spans="13:13" x14ac:dyDescent="0.25">
      <c r="M785" s="9" t="s">
        <v>174</v>
      </c>
    </row>
    <row r="786" spans="13:13" x14ac:dyDescent="0.25">
      <c r="M786" s="25">
        <v>16</v>
      </c>
    </row>
    <row r="787" spans="13:13" x14ac:dyDescent="0.25">
      <c r="M787" s="26">
        <v>19</v>
      </c>
    </row>
    <row r="788" spans="13:13" x14ac:dyDescent="0.25">
      <c r="M788" s="27">
        <v>28</v>
      </c>
    </row>
    <row r="789" spans="13:13" x14ac:dyDescent="0.25">
      <c r="M789" s="9" t="s">
        <v>175</v>
      </c>
    </row>
    <row r="790" spans="13:13" x14ac:dyDescent="0.25">
      <c r="M790" s="25">
        <v>18</v>
      </c>
    </row>
    <row r="791" spans="13:13" x14ac:dyDescent="0.25">
      <c r="M791" s="26">
        <v>20</v>
      </c>
    </row>
    <row r="792" spans="13:13" x14ac:dyDescent="0.25">
      <c r="M792" s="27">
        <v>31</v>
      </c>
    </row>
    <row r="793" spans="13:13" x14ac:dyDescent="0.25">
      <c r="M793" s="9" t="s">
        <v>176</v>
      </c>
    </row>
    <row r="794" spans="13:13" x14ac:dyDescent="0.25">
      <c r="M794" s="25">
        <v>18</v>
      </c>
    </row>
    <row r="795" spans="13:13" x14ac:dyDescent="0.25">
      <c r="M795" s="26">
        <v>20</v>
      </c>
    </row>
    <row r="796" spans="13:13" x14ac:dyDescent="0.25">
      <c r="M796" s="27">
        <v>31</v>
      </c>
    </row>
    <row r="797" spans="13:13" x14ac:dyDescent="0.25">
      <c r="M797" s="9" t="s">
        <v>330</v>
      </c>
    </row>
    <row r="798" spans="13:13" x14ac:dyDescent="0.25">
      <c r="M798" s="25">
        <v>16</v>
      </c>
    </row>
    <row r="799" spans="13:13" x14ac:dyDescent="0.25">
      <c r="M799" s="26">
        <v>19</v>
      </c>
    </row>
    <row r="800" spans="13:13" x14ac:dyDescent="0.25">
      <c r="M800" s="27">
        <v>28</v>
      </c>
    </row>
    <row r="801" spans="13:13" x14ac:dyDescent="0.25">
      <c r="M801" s="9" t="s">
        <v>177</v>
      </c>
    </row>
    <row r="802" spans="13:13" x14ac:dyDescent="0.25">
      <c r="M802" s="25">
        <v>18</v>
      </c>
    </row>
    <row r="803" spans="13:13" x14ac:dyDescent="0.25">
      <c r="M803" s="26">
        <v>20</v>
      </c>
    </row>
    <row r="804" spans="13:13" x14ac:dyDescent="0.25">
      <c r="M804" s="27">
        <v>31</v>
      </c>
    </row>
    <row r="805" spans="13:13" x14ac:dyDescent="0.25">
      <c r="M805" s="9" t="s">
        <v>69</v>
      </c>
    </row>
    <row r="806" spans="13:13" x14ac:dyDescent="0.25">
      <c r="M806" s="25">
        <v>18</v>
      </c>
    </row>
    <row r="807" spans="13:13" x14ac:dyDescent="0.25">
      <c r="M807" s="26">
        <v>20</v>
      </c>
    </row>
    <row r="808" spans="13:13" x14ac:dyDescent="0.25">
      <c r="M808" s="27">
        <v>31</v>
      </c>
    </row>
    <row r="809" spans="13:13" x14ac:dyDescent="0.25">
      <c r="M809" s="9" t="s">
        <v>394</v>
      </c>
    </row>
    <row r="810" spans="13:13" x14ac:dyDescent="0.25">
      <c r="M810" s="25">
        <v>20</v>
      </c>
    </row>
    <row r="811" spans="13:13" x14ac:dyDescent="0.25">
      <c r="M811" s="26">
        <v>22</v>
      </c>
    </row>
    <row r="812" spans="13:13" x14ac:dyDescent="0.25">
      <c r="M812" s="27">
        <v>33</v>
      </c>
    </row>
    <row r="813" spans="13:13" x14ac:dyDescent="0.25">
      <c r="M813" s="8" t="s">
        <v>331</v>
      </c>
    </row>
    <row r="814" spans="13:13" x14ac:dyDescent="0.25">
      <c r="M814" s="9" t="s">
        <v>330</v>
      </c>
    </row>
    <row r="815" spans="13:13" x14ac:dyDescent="0.25">
      <c r="M815" s="25">
        <v>16</v>
      </c>
    </row>
    <row r="816" spans="13:13" x14ac:dyDescent="0.25">
      <c r="M816" s="26">
        <v>19</v>
      </c>
    </row>
    <row r="817" spans="13:13" x14ac:dyDescent="0.25">
      <c r="M817" s="27">
        <v>28</v>
      </c>
    </row>
    <row r="818" spans="13:13" x14ac:dyDescent="0.25">
      <c r="M818" s="8" t="s">
        <v>180</v>
      </c>
    </row>
    <row r="819" spans="13:13" x14ac:dyDescent="0.25">
      <c r="M819" s="9" t="s">
        <v>181</v>
      </c>
    </row>
    <row r="820" spans="13:13" x14ac:dyDescent="0.25">
      <c r="M820" s="25">
        <v>18</v>
      </c>
    </row>
    <row r="821" spans="13:13" x14ac:dyDescent="0.25">
      <c r="M821" s="26">
        <v>20</v>
      </c>
    </row>
    <row r="822" spans="13:13" x14ac:dyDescent="0.25">
      <c r="M822" s="27">
        <v>31</v>
      </c>
    </row>
    <row r="823" spans="13:13" x14ac:dyDescent="0.25">
      <c r="M823" s="9" t="s">
        <v>182</v>
      </c>
    </row>
    <row r="824" spans="13:13" x14ac:dyDescent="0.25">
      <c r="M824" s="25">
        <v>20</v>
      </c>
    </row>
    <row r="825" spans="13:13" x14ac:dyDescent="0.25">
      <c r="M825" s="26">
        <v>22</v>
      </c>
    </row>
    <row r="826" spans="13:13" x14ac:dyDescent="0.25">
      <c r="M826" s="27">
        <v>33</v>
      </c>
    </row>
    <row r="827" spans="13:13" x14ac:dyDescent="0.25">
      <c r="M827" s="9" t="s">
        <v>183</v>
      </c>
    </row>
    <row r="828" spans="13:13" x14ac:dyDescent="0.25">
      <c r="M828" s="25">
        <v>18</v>
      </c>
    </row>
    <row r="829" spans="13:13" x14ac:dyDescent="0.25">
      <c r="M829" s="26">
        <v>20</v>
      </c>
    </row>
    <row r="830" spans="13:13" x14ac:dyDescent="0.25">
      <c r="M830" s="27">
        <v>31</v>
      </c>
    </row>
    <row r="831" spans="13:13" x14ac:dyDescent="0.25">
      <c r="M831" s="9" t="s">
        <v>184</v>
      </c>
    </row>
    <row r="832" spans="13:13" x14ac:dyDescent="0.25">
      <c r="M832" s="25">
        <v>18</v>
      </c>
    </row>
    <row r="833" spans="13:13" x14ac:dyDescent="0.25">
      <c r="M833" s="26">
        <v>20</v>
      </c>
    </row>
    <row r="834" spans="13:13" x14ac:dyDescent="0.25">
      <c r="M834" s="27">
        <v>31</v>
      </c>
    </row>
    <row r="835" spans="13:13" x14ac:dyDescent="0.25">
      <c r="M835" s="9" t="s">
        <v>185</v>
      </c>
    </row>
    <row r="836" spans="13:13" x14ac:dyDescent="0.25">
      <c r="M836" s="25">
        <v>18</v>
      </c>
    </row>
    <row r="837" spans="13:13" x14ac:dyDescent="0.25">
      <c r="M837" s="26">
        <v>20</v>
      </c>
    </row>
    <row r="838" spans="13:13" x14ac:dyDescent="0.25">
      <c r="M838" s="27">
        <v>31</v>
      </c>
    </row>
    <row r="839" spans="13:13" x14ac:dyDescent="0.25">
      <c r="M839" s="9" t="s">
        <v>299</v>
      </c>
    </row>
    <row r="840" spans="13:13" x14ac:dyDescent="0.25">
      <c r="M840" s="25">
        <v>18</v>
      </c>
    </row>
    <row r="841" spans="13:13" x14ac:dyDescent="0.25">
      <c r="M841" s="26">
        <v>20</v>
      </c>
    </row>
    <row r="842" spans="13:13" x14ac:dyDescent="0.25">
      <c r="M842" s="27">
        <v>31</v>
      </c>
    </row>
    <row r="843" spans="13:13" x14ac:dyDescent="0.25">
      <c r="M843" s="9" t="s">
        <v>330</v>
      </c>
    </row>
    <row r="844" spans="13:13" x14ac:dyDescent="0.25">
      <c r="M844" s="25">
        <v>16</v>
      </c>
    </row>
    <row r="845" spans="13:13" x14ac:dyDescent="0.25">
      <c r="M845" s="26">
        <v>19</v>
      </c>
    </row>
    <row r="846" spans="13:13" x14ac:dyDescent="0.25">
      <c r="M846" s="27">
        <v>28</v>
      </c>
    </row>
    <row r="847" spans="13:13" x14ac:dyDescent="0.25">
      <c r="M847" s="9" t="s">
        <v>186</v>
      </c>
    </row>
    <row r="848" spans="13:13" x14ac:dyDescent="0.25">
      <c r="M848" s="25">
        <v>18</v>
      </c>
    </row>
    <row r="849" spans="13:13" x14ac:dyDescent="0.25">
      <c r="M849" s="26">
        <v>20</v>
      </c>
    </row>
    <row r="850" spans="13:13" x14ac:dyDescent="0.25">
      <c r="M850" s="27">
        <v>31</v>
      </c>
    </row>
    <row r="851" spans="13:13" x14ac:dyDescent="0.25">
      <c r="M851" s="8" t="s">
        <v>187</v>
      </c>
    </row>
    <row r="852" spans="13:13" x14ac:dyDescent="0.25">
      <c r="M852" s="9" t="s">
        <v>188</v>
      </c>
    </row>
    <row r="853" spans="13:13" x14ac:dyDescent="0.25">
      <c r="M853" s="25">
        <v>20</v>
      </c>
    </row>
    <row r="854" spans="13:13" x14ac:dyDescent="0.25">
      <c r="M854" s="26">
        <v>22</v>
      </c>
    </row>
    <row r="855" spans="13:13" x14ac:dyDescent="0.25">
      <c r="M855" s="27">
        <v>33</v>
      </c>
    </row>
    <row r="856" spans="13:13" x14ac:dyDescent="0.25">
      <c r="M856" s="9" t="s">
        <v>189</v>
      </c>
    </row>
    <row r="857" spans="13:13" x14ac:dyDescent="0.25">
      <c r="M857" s="25">
        <v>22</v>
      </c>
    </row>
    <row r="858" spans="13:13" x14ac:dyDescent="0.25">
      <c r="M858" s="26">
        <v>23</v>
      </c>
    </row>
    <row r="859" spans="13:13" x14ac:dyDescent="0.25">
      <c r="M859" s="27">
        <v>36</v>
      </c>
    </row>
    <row r="860" spans="13:13" x14ac:dyDescent="0.25">
      <c r="M860" s="9" t="s">
        <v>190</v>
      </c>
    </row>
    <row r="861" spans="13:13" x14ac:dyDescent="0.25">
      <c r="M861" s="25">
        <v>20</v>
      </c>
    </row>
    <row r="862" spans="13:13" x14ac:dyDescent="0.25">
      <c r="M862" s="26">
        <v>22</v>
      </c>
    </row>
    <row r="863" spans="13:13" x14ac:dyDescent="0.25">
      <c r="M863" s="27">
        <v>33</v>
      </c>
    </row>
    <row r="864" spans="13:13" x14ac:dyDescent="0.25">
      <c r="M864" s="9" t="s">
        <v>191</v>
      </c>
    </row>
    <row r="865" spans="13:13" x14ac:dyDescent="0.25">
      <c r="M865" s="25">
        <v>20</v>
      </c>
    </row>
    <row r="866" spans="13:13" x14ac:dyDescent="0.25">
      <c r="M866" s="26">
        <v>22</v>
      </c>
    </row>
    <row r="867" spans="13:13" x14ac:dyDescent="0.25">
      <c r="M867" s="27">
        <v>33</v>
      </c>
    </row>
    <row r="868" spans="13:13" x14ac:dyDescent="0.25">
      <c r="M868" s="9" t="s">
        <v>192</v>
      </c>
    </row>
    <row r="869" spans="13:13" x14ac:dyDescent="0.25">
      <c r="M869" s="25">
        <v>22</v>
      </c>
    </row>
    <row r="870" spans="13:13" x14ac:dyDescent="0.25">
      <c r="M870" s="26">
        <v>23</v>
      </c>
    </row>
    <row r="871" spans="13:13" x14ac:dyDescent="0.25">
      <c r="M871" s="27">
        <v>36</v>
      </c>
    </row>
    <row r="872" spans="13:13" x14ac:dyDescent="0.25">
      <c r="M872" s="9" t="s">
        <v>330</v>
      </c>
    </row>
    <row r="873" spans="13:13" x14ac:dyDescent="0.25">
      <c r="M873" s="25">
        <v>16</v>
      </c>
    </row>
    <row r="874" spans="13:13" x14ac:dyDescent="0.25">
      <c r="M874" s="26">
        <v>19</v>
      </c>
    </row>
    <row r="875" spans="13:13" x14ac:dyDescent="0.25">
      <c r="M875" s="27">
        <v>28</v>
      </c>
    </row>
    <row r="876" spans="13:13" x14ac:dyDescent="0.25">
      <c r="M876" s="9" t="s">
        <v>193</v>
      </c>
    </row>
    <row r="877" spans="13:13" x14ac:dyDescent="0.25">
      <c r="M877" s="25">
        <v>20</v>
      </c>
    </row>
    <row r="878" spans="13:13" x14ac:dyDescent="0.25">
      <c r="M878" s="26">
        <v>22</v>
      </c>
    </row>
    <row r="879" spans="13:13" x14ac:dyDescent="0.25">
      <c r="M879" s="27">
        <v>33</v>
      </c>
    </row>
    <row r="880" spans="13:13" x14ac:dyDescent="0.25">
      <c r="M880" s="9" t="s">
        <v>194</v>
      </c>
    </row>
    <row r="881" spans="13:13" x14ac:dyDescent="0.25">
      <c r="M881" s="25">
        <v>22</v>
      </c>
    </row>
    <row r="882" spans="13:13" x14ac:dyDescent="0.25">
      <c r="M882" s="26">
        <v>23</v>
      </c>
    </row>
    <row r="883" spans="13:13" x14ac:dyDescent="0.25">
      <c r="M883" s="27">
        <v>36</v>
      </c>
    </row>
    <row r="884" spans="13:13" x14ac:dyDescent="0.25">
      <c r="M884" s="9" t="s">
        <v>195</v>
      </c>
    </row>
    <row r="885" spans="13:13" x14ac:dyDescent="0.25">
      <c r="M885" s="25">
        <v>20</v>
      </c>
    </row>
    <row r="886" spans="13:13" x14ac:dyDescent="0.25">
      <c r="M886" s="26">
        <v>22</v>
      </c>
    </row>
    <row r="887" spans="13:13" x14ac:dyDescent="0.25">
      <c r="M887" s="27">
        <v>33</v>
      </c>
    </row>
    <row r="888" spans="13:13" x14ac:dyDescent="0.25">
      <c r="M888" s="9" t="s">
        <v>196</v>
      </c>
    </row>
    <row r="889" spans="13:13" x14ac:dyDescent="0.25">
      <c r="M889" s="25">
        <v>20</v>
      </c>
    </row>
    <row r="890" spans="13:13" x14ac:dyDescent="0.25">
      <c r="M890" s="26">
        <v>22</v>
      </c>
    </row>
    <row r="891" spans="13:13" x14ac:dyDescent="0.25">
      <c r="M891" s="27">
        <v>33</v>
      </c>
    </row>
    <row r="892" spans="13:13" x14ac:dyDescent="0.25">
      <c r="M892" s="9" t="s">
        <v>197</v>
      </c>
    </row>
    <row r="893" spans="13:13" x14ac:dyDescent="0.25">
      <c r="M893" s="25">
        <v>18</v>
      </c>
    </row>
    <row r="894" spans="13:13" x14ac:dyDescent="0.25">
      <c r="M894" s="26">
        <v>20</v>
      </c>
    </row>
    <row r="895" spans="13:13" x14ac:dyDescent="0.25">
      <c r="M895" s="27">
        <v>31</v>
      </c>
    </row>
    <row r="896" spans="13:13" x14ac:dyDescent="0.25">
      <c r="M896" s="8" t="s">
        <v>198</v>
      </c>
    </row>
    <row r="897" spans="13:13" x14ac:dyDescent="0.25">
      <c r="M897" s="9" t="s">
        <v>199</v>
      </c>
    </row>
    <row r="898" spans="13:13" x14ac:dyDescent="0.25">
      <c r="M898" s="25">
        <v>18</v>
      </c>
    </row>
    <row r="899" spans="13:13" x14ac:dyDescent="0.25">
      <c r="M899" s="26">
        <v>20</v>
      </c>
    </row>
    <row r="900" spans="13:13" x14ac:dyDescent="0.25">
      <c r="M900" s="27">
        <v>31</v>
      </c>
    </row>
    <row r="901" spans="13:13" x14ac:dyDescent="0.25">
      <c r="M901" s="9" t="s">
        <v>330</v>
      </c>
    </row>
    <row r="902" spans="13:13" x14ac:dyDescent="0.25">
      <c r="M902" s="25">
        <v>16</v>
      </c>
    </row>
    <row r="903" spans="13:13" x14ac:dyDescent="0.25">
      <c r="M903" s="26">
        <v>19</v>
      </c>
    </row>
    <row r="904" spans="13:13" x14ac:dyDescent="0.25">
      <c r="M904" s="27">
        <v>28</v>
      </c>
    </row>
    <row r="905" spans="13:13" x14ac:dyDescent="0.25">
      <c r="M905" s="9" t="s">
        <v>200</v>
      </c>
    </row>
    <row r="906" spans="13:13" x14ac:dyDescent="0.25">
      <c r="M906" s="25">
        <v>20</v>
      </c>
    </row>
    <row r="907" spans="13:13" x14ac:dyDescent="0.25">
      <c r="M907" s="26">
        <v>22</v>
      </c>
    </row>
    <row r="908" spans="13:13" x14ac:dyDescent="0.25">
      <c r="M908" s="27">
        <v>33</v>
      </c>
    </row>
    <row r="909" spans="13:13" x14ac:dyDescent="0.25">
      <c r="M909" s="9" t="s">
        <v>201</v>
      </c>
    </row>
    <row r="910" spans="13:13" x14ac:dyDescent="0.25">
      <c r="M910" s="25">
        <v>18</v>
      </c>
    </row>
    <row r="911" spans="13:13" x14ac:dyDescent="0.25">
      <c r="M911" s="26">
        <v>20</v>
      </c>
    </row>
    <row r="912" spans="13:13" x14ac:dyDescent="0.25">
      <c r="M912" s="27">
        <v>31</v>
      </c>
    </row>
    <row r="913" spans="13:13" x14ac:dyDescent="0.25">
      <c r="M913" s="9" t="s">
        <v>459</v>
      </c>
    </row>
    <row r="914" spans="13:13" x14ac:dyDescent="0.25">
      <c r="M914" s="25">
        <v>20</v>
      </c>
    </row>
    <row r="915" spans="13:13" x14ac:dyDescent="0.25">
      <c r="M915" s="26">
        <v>22</v>
      </c>
    </row>
    <row r="916" spans="13:13" x14ac:dyDescent="0.25">
      <c r="M916" s="27">
        <v>33</v>
      </c>
    </row>
    <row r="917" spans="13:13" x14ac:dyDescent="0.25">
      <c r="M917" s="8" t="s">
        <v>202</v>
      </c>
    </row>
    <row r="918" spans="13:13" x14ac:dyDescent="0.25">
      <c r="M918" s="9" t="s">
        <v>203</v>
      </c>
    </row>
    <row r="919" spans="13:13" x14ac:dyDescent="0.25">
      <c r="M919" s="25">
        <v>20</v>
      </c>
    </row>
    <row r="920" spans="13:13" x14ac:dyDescent="0.25">
      <c r="M920" s="26">
        <v>22</v>
      </c>
    </row>
    <row r="921" spans="13:13" x14ac:dyDescent="0.25">
      <c r="M921" s="27">
        <v>33</v>
      </c>
    </row>
    <row r="922" spans="13:13" x14ac:dyDescent="0.25">
      <c r="M922" s="9" t="s">
        <v>204</v>
      </c>
    </row>
    <row r="923" spans="13:13" x14ac:dyDescent="0.25">
      <c r="M923" s="25">
        <v>22</v>
      </c>
    </row>
    <row r="924" spans="13:13" x14ac:dyDescent="0.25">
      <c r="M924" s="26">
        <v>23</v>
      </c>
    </row>
    <row r="925" spans="13:13" x14ac:dyDescent="0.25">
      <c r="M925" s="27">
        <v>36</v>
      </c>
    </row>
    <row r="926" spans="13:13" x14ac:dyDescent="0.25">
      <c r="M926" s="9" t="s">
        <v>330</v>
      </c>
    </row>
    <row r="927" spans="13:13" x14ac:dyDescent="0.25">
      <c r="M927" s="25">
        <v>16</v>
      </c>
    </row>
    <row r="928" spans="13:13" x14ac:dyDescent="0.25">
      <c r="M928" s="26">
        <v>19</v>
      </c>
    </row>
    <row r="929" spans="13:13" x14ac:dyDescent="0.25">
      <c r="M929" s="27">
        <v>28</v>
      </c>
    </row>
    <row r="930" spans="13:13" x14ac:dyDescent="0.25">
      <c r="M930" s="8" t="s">
        <v>205</v>
      </c>
    </row>
    <row r="931" spans="13:13" x14ac:dyDescent="0.25">
      <c r="M931" s="9" t="s">
        <v>206</v>
      </c>
    </row>
    <row r="932" spans="13:13" x14ac:dyDescent="0.25">
      <c r="M932" s="25">
        <v>22</v>
      </c>
    </row>
    <row r="933" spans="13:13" x14ac:dyDescent="0.25">
      <c r="M933" s="26">
        <v>23</v>
      </c>
    </row>
    <row r="934" spans="13:13" x14ac:dyDescent="0.25">
      <c r="M934" s="27">
        <v>36</v>
      </c>
    </row>
    <row r="935" spans="13:13" x14ac:dyDescent="0.25">
      <c r="M935" s="9" t="s">
        <v>207</v>
      </c>
    </row>
    <row r="936" spans="13:13" x14ac:dyDescent="0.25">
      <c r="M936" s="25">
        <v>18</v>
      </c>
    </row>
    <row r="937" spans="13:13" x14ac:dyDescent="0.25">
      <c r="M937" s="26">
        <v>20</v>
      </c>
    </row>
    <row r="938" spans="13:13" x14ac:dyDescent="0.25">
      <c r="M938" s="27">
        <v>31</v>
      </c>
    </row>
    <row r="939" spans="13:13" x14ac:dyDescent="0.25">
      <c r="M939" s="9" t="s">
        <v>208</v>
      </c>
    </row>
    <row r="940" spans="13:13" x14ac:dyDescent="0.25">
      <c r="M940" s="25">
        <v>20</v>
      </c>
    </row>
    <row r="941" spans="13:13" x14ac:dyDescent="0.25">
      <c r="M941" s="26">
        <v>22</v>
      </c>
    </row>
    <row r="942" spans="13:13" x14ac:dyDescent="0.25">
      <c r="M942" s="27">
        <v>33</v>
      </c>
    </row>
    <row r="943" spans="13:13" x14ac:dyDescent="0.25">
      <c r="M943" s="9" t="s">
        <v>209</v>
      </c>
    </row>
    <row r="944" spans="13:13" x14ac:dyDescent="0.25">
      <c r="M944" s="25">
        <v>22</v>
      </c>
    </row>
    <row r="945" spans="13:13" x14ac:dyDescent="0.25">
      <c r="M945" s="26">
        <v>23</v>
      </c>
    </row>
    <row r="946" spans="13:13" x14ac:dyDescent="0.25">
      <c r="M946" s="27">
        <v>36</v>
      </c>
    </row>
    <row r="947" spans="13:13" x14ac:dyDescent="0.25">
      <c r="M947" s="9" t="s">
        <v>210</v>
      </c>
    </row>
    <row r="948" spans="13:13" x14ac:dyDescent="0.25">
      <c r="M948" s="25">
        <v>22</v>
      </c>
    </row>
    <row r="949" spans="13:13" x14ac:dyDescent="0.25">
      <c r="M949" s="26">
        <v>23</v>
      </c>
    </row>
    <row r="950" spans="13:13" x14ac:dyDescent="0.25">
      <c r="M950" s="27">
        <v>36</v>
      </c>
    </row>
    <row r="951" spans="13:13" x14ac:dyDescent="0.25">
      <c r="M951" s="9" t="s">
        <v>211</v>
      </c>
    </row>
    <row r="952" spans="13:13" x14ac:dyDescent="0.25">
      <c r="M952" s="25">
        <v>20</v>
      </c>
    </row>
    <row r="953" spans="13:13" x14ac:dyDescent="0.25">
      <c r="M953" s="26">
        <v>22</v>
      </c>
    </row>
    <row r="954" spans="13:13" x14ac:dyDescent="0.25">
      <c r="M954" s="27">
        <v>33</v>
      </c>
    </row>
    <row r="955" spans="13:13" x14ac:dyDescent="0.25">
      <c r="M955" s="9" t="s">
        <v>212</v>
      </c>
    </row>
    <row r="956" spans="13:13" x14ac:dyDescent="0.25">
      <c r="M956" s="25">
        <v>22</v>
      </c>
    </row>
    <row r="957" spans="13:13" x14ac:dyDescent="0.25">
      <c r="M957" s="26">
        <v>23</v>
      </c>
    </row>
    <row r="958" spans="13:13" x14ac:dyDescent="0.25">
      <c r="M958" s="27">
        <v>36</v>
      </c>
    </row>
    <row r="959" spans="13:13" x14ac:dyDescent="0.25">
      <c r="M959" s="9" t="s">
        <v>213</v>
      </c>
    </row>
    <row r="960" spans="13:13" x14ac:dyDescent="0.25">
      <c r="M960" s="25">
        <v>22</v>
      </c>
    </row>
    <row r="961" spans="13:13" x14ac:dyDescent="0.25">
      <c r="M961" s="26">
        <v>23</v>
      </c>
    </row>
    <row r="962" spans="13:13" x14ac:dyDescent="0.25">
      <c r="M962" s="27">
        <v>36</v>
      </c>
    </row>
    <row r="963" spans="13:13" x14ac:dyDescent="0.25">
      <c r="M963" s="9" t="s">
        <v>214</v>
      </c>
    </row>
    <row r="964" spans="13:13" x14ac:dyDescent="0.25">
      <c r="M964" s="25">
        <v>23</v>
      </c>
    </row>
    <row r="965" spans="13:13" x14ac:dyDescent="0.25">
      <c r="M965" s="26">
        <v>26</v>
      </c>
    </row>
    <row r="966" spans="13:13" x14ac:dyDescent="0.25">
      <c r="M966" s="27">
        <v>38</v>
      </c>
    </row>
    <row r="967" spans="13:13" x14ac:dyDescent="0.25">
      <c r="M967" s="9" t="s">
        <v>215</v>
      </c>
    </row>
    <row r="968" spans="13:13" x14ac:dyDescent="0.25">
      <c r="M968" s="25">
        <v>20</v>
      </c>
    </row>
    <row r="969" spans="13:13" x14ac:dyDescent="0.25">
      <c r="M969" s="26">
        <v>22</v>
      </c>
    </row>
    <row r="970" spans="13:13" x14ac:dyDescent="0.25">
      <c r="M970" s="27">
        <v>33</v>
      </c>
    </row>
    <row r="971" spans="13:13" x14ac:dyDescent="0.25">
      <c r="M971" s="9" t="s">
        <v>216</v>
      </c>
    </row>
    <row r="972" spans="13:13" x14ac:dyDescent="0.25">
      <c r="M972" s="25">
        <v>20</v>
      </c>
    </row>
    <row r="973" spans="13:13" x14ac:dyDescent="0.25">
      <c r="M973" s="26">
        <v>22</v>
      </c>
    </row>
    <row r="974" spans="13:13" x14ac:dyDescent="0.25">
      <c r="M974" s="27">
        <v>33</v>
      </c>
    </row>
    <row r="975" spans="13:13" x14ac:dyDescent="0.25">
      <c r="M975" s="9" t="s">
        <v>330</v>
      </c>
    </row>
    <row r="976" spans="13:13" x14ac:dyDescent="0.25">
      <c r="M976" s="25">
        <v>16</v>
      </c>
    </row>
    <row r="977" spans="13:13" x14ac:dyDescent="0.25">
      <c r="M977" s="26">
        <v>19</v>
      </c>
    </row>
    <row r="978" spans="13:13" x14ac:dyDescent="0.25">
      <c r="M978" s="27">
        <v>28</v>
      </c>
    </row>
    <row r="979" spans="13:13" x14ac:dyDescent="0.25">
      <c r="M979" s="9" t="s">
        <v>217</v>
      </c>
    </row>
    <row r="980" spans="13:13" x14ac:dyDescent="0.25">
      <c r="M980" s="25">
        <v>20</v>
      </c>
    </row>
    <row r="981" spans="13:13" x14ac:dyDescent="0.25">
      <c r="M981" s="26">
        <v>22</v>
      </c>
    </row>
    <row r="982" spans="13:13" x14ac:dyDescent="0.25">
      <c r="M982" s="27">
        <v>33</v>
      </c>
    </row>
    <row r="983" spans="13:13" x14ac:dyDescent="0.25">
      <c r="M983" s="9" t="s">
        <v>218</v>
      </c>
    </row>
    <row r="984" spans="13:13" x14ac:dyDescent="0.25">
      <c r="M984" s="25">
        <v>22</v>
      </c>
    </row>
    <row r="985" spans="13:13" x14ac:dyDescent="0.25">
      <c r="M985" s="26">
        <v>23</v>
      </c>
    </row>
    <row r="986" spans="13:13" x14ac:dyDescent="0.25">
      <c r="M986" s="27">
        <v>36</v>
      </c>
    </row>
    <row r="987" spans="13:13" x14ac:dyDescent="0.25">
      <c r="M987" s="9" t="s">
        <v>219</v>
      </c>
    </row>
    <row r="988" spans="13:13" x14ac:dyDescent="0.25">
      <c r="M988" s="25">
        <v>20</v>
      </c>
    </row>
    <row r="989" spans="13:13" x14ac:dyDescent="0.25">
      <c r="M989" s="26">
        <v>22</v>
      </c>
    </row>
    <row r="990" spans="13:13" x14ac:dyDescent="0.25">
      <c r="M990" s="27">
        <v>33</v>
      </c>
    </row>
    <row r="991" spans="13:13" x14ac:dyDescent="0.25">
      <c r="M991" s="9" t="s">
        <v>220</v>
      </c>
    </row>
    <row r="992" spans="13:13" x14ac:dyDescent="0.25">
      <c r="M992" s="25">
        <v>20</v>
      </c>
    </row>
    <row r="993" spans="13:13" x14ac:dyDescent="0.25">
      <c r="M993" s="26">
        <v>22</v>
      </c>
    </row>
    <row r="994" spans="13:13" x14ac:dyDescent="0.25">
      <c r="M994" s="27">
        <v>33</v>
      </c>
    </row>
    <row r="995" spans="13:13" x14ac:dyDescent="0.25">
      <c r="M995" s="9" t="s">
        <v>221</v>
      </c>
    </row>
    <row r="996" spans="13:13" x14ac:dyDescent="0.25">
      <c r="M996" s="25">
        <v>20</v>
      </c>
    </row>
    <row r="997" spans="13:13" x14ac:dyDescent="0.25">
      <c r="M997" s="26">
        <v>22</v>
      </c>
    </row>
    <row r="998" spans="13:13" x14ac:dyDescent="0.25">
      <c r="M998" s="27">
        <v>33</v>
      </c>
    </row>
    <row r="999" spans="13:13" x14ac:dyDescent="0.25">
      <c r="M999" s="9" t="s">
        <v>222</v>
      </c>
    </row>
    <row r="1000" spans="13:13" x14ac:dyDescent="0.25">
      <c r="M1000" s="25">
        <v>23</v>
      </c>
    </row>
    <row r="1001" spans="13:13" x14ac:dyDescent="0.25">
      <c r="M1001" s="26">
        <v>26</v>
      </c>
    </row>
    <row r="1002" spans="13:13" x14ac:dyDescent="0.25">
      <c r="M1002" s="27">
        <v>38</v>
      </c>
    </row>
    <row r="1003" spans="13:13" x14ac:dyDescent="0.25">
      <c r="M1003" s="9" t="s">
        <v>223</v>
      </c>
    </row>
    <row r="1004" spans="13:13" x14ac:dyDescent="0.25">
      <c r="M1004" s="25">
        <v>20</v>
      </c>
    </row>
    <row r="1005" spans="13:13" x14ac:dyDescent="0.25">
      <c r="M1005" s="26">
        <v>22</v>
      </c>
    </row>
    <row r="1006" spans="13:13" x14ac:dyDescent="0.25">
      <c r="M1006" s="27">
        <v>33</v>
      </c>
    </row>
    <row r="1007" spans="13:13" x14ac:dyDescent="0.25">
      <c r="M1007" s="9" t="s">
        <v>395</v>
      </c>
    </row>
    <row r="1008" spans="13:13" x14ac:dyDescent="0.25">
      <c r="M1008" s="25">
        <v>20</v>
      </c>
    </row>
    <row r="1009" spans="13:13" x14ac:dyDescent="0.25">
      <c r="M1009" s="26">
        <v>22</v>
      </c>
    </row>
    <row r="1010" spans="13:13" x14ac:dyDescent="0.25">
      <c r="M1010" s="27">
        <v>33</v>
      </c>
    </row>
    <row r="1011" spans="13:13" x14ac:dyDescent="0.25">
      <c r="M1011" s="8" t="s">
        <v>224</v>
      </c>
    </row>
    <row r="1012" spans="13:13" x14ac:dyDescent="0.25">
      <c r="M1012" s="9" t="s">
        <v>225</v>
      </c>
    </row>
    <row r="1013" spans="13:13" x14ac:dyDescent="0.25">
      <c r="M1013" s="25">
        <v>22</v>
      </c>
    </row>
    <row r="1014" spans="13:13" x14ac:dyDescent="0.25">
      <c r="M1014" s="26">
        <v>23</v>
      </c>
    </row>
    <row r="1015" spans="13:13" x14ac:dyDescent="0.25">
      <c r="M1015" s="27">
        <v>36</v>
      </c>
    </row>
    <row r="1016" spans="13:13" x14ac:dyDescent="0.25">
      <c r="M1016" s="9" t="s">
        <v>226</v>
      </c>
    </row>
    <row r="1017" spans="13:13" x14ac:dyDescent="0.25">
      <c r="M1017" s="25">
        <v>20</v>
      </c>
    </row>
    <row r="1018" spans="13:13" x14ac:dyDescent="0.25">
      <c r="M1018" s="26">
        <v>22</v>
      </c>
    </row>
    <row r="1019" spans="13:13" x14ac:dyDescent="0.25">
      <c r="M1019" s="27">
        <v>33</v>
      </c>
    </row>
    <row r="1020" spans="13:13" x14ac:dyDescent="0.25">
      <c r="M1020" s="9" t="s">
        <v>227</v>
      </c>
    </row>
    <row r="1021" spans="13:13" x14ac:dyDescent="0.25">
      <c r="M1021" s="25">
        <v>20</v>
      </c>
    </row>
    <row r="1022" spans="13:13" x14ac:dyDescent="0.25">
      <c r="M1022" s="26">
        <v>22</v>
      </c>
    </row>
    <row r="1023" spans="13:13" x14ac:dyDescent="0.25">
      <c r="M1023" s="27">
        <v>33</v>
      </c>
    </row>
    <row r="1024" spans="13:13" x14ac:dyDescent="0.25">
      <c r="M1024" s="9" t="s">
        <v>228</v>
      </c>
    </row>
    <row r="1025" spans="13:13" x14ac:dyDescent="0.25">
      <c r="M1025" s="25">
        <v>18</v>
      </c>
    </row>
    <row r="1026" spans="13:13" x14ac:dyDescent="0.25">
      <c r="M1026" s="26">
        <v>20</v>
      </c>
    </row>
    <row r="1027" spans="13:13" x14ac:dyDescent="0.25">
      <c r="M1027" s="27">
        <v>31</v>
      </c>
    </row>
    <row r="1028" spans="13:13" x14ac:dyDescent="0.25">
      <c r="M1028" s="9" t="s">
        <v>229</v>
      </c>
    </row>
    <row r="1029" spans="13:13" x14ac:dyDescent="0.25">
      <c r="M1029" s="25">
        <v>18</v>
      </c>
    </row>
    <row r="1030" spans="13:13" x14ac:dyDescent="0.25">
      <c r="M1030" s="26">
        <v>20</v>
      </c>
    </row>
    <row r="1031" spans="13:13" x14ac:dyDescent="0.25">
      <c r="M1031" s="27">
        <v>31</v>
      </c>
    </row>
    <row r="1032" spans="13:13" x14ac:dyDescent="0.25">
      <c r="M1032" s="9" t="s">
        <v>330</v>
      </c>
    </row>
    <row r="1033" spans="13:13" x14ac:dyDescent="0.25">
      <c r="M1033" s="25">
        <v>16</v>
      </c>
    </row>
    <row r="1034" spans="13:13" x14ac:dyDescent="0.25">
      <c r="M1034" s="26">
        <v>19</v>
      </c>
    </row>
    <row r="1035" spans="13:13" x14ac:dyDescent="0.25">
      <c r="M1035" s="27">
        <v>28</v>
      </c>
    </row>
    <row r="1036" spans="13:13" x14ac:dyDescent="0.25">
      <c r="M1036" s="9" t="s">
        <v>230</v>
      </c>
    </row>
    <row r="1037" spans="13:13" x14ac:dyDescent="0.25">
      <c r="M1037" s="25">
        <v>16</v>
      </c>
    </row>
    <row r="1038" spans="13:13" x14ac:dyDescent="0.25">
      <c r="M1038" s="26">
        <v>19</v>
      </c>
    </row>
    <row r="1039" spans="13:13" x14ac:dyDescent="0.25">
      <c r="M1039" s="27">
        <v>28</v>
      </c>
    </row>
    <row r="1040" spans="13:13" x14ac:dyDescent="0.25">
      <c r="M1040" s="8" t="s">
        <v>231</v>
      </c>
    </row>
    <row r="1041" spans="13:13" x14ac:dyDescent="0.25">
      <c r="M1041" s="9" t="s">
        <v>232</v>
      </c>
    </row>
    <row r="1042" spans="13:13" x14ac:dyDescent="0.25">
      <c r="M1042" s="25">
        <v>20</v>
      </c>
    </row>
    <row r="1043" spans="13:13" x14ac:dyDescent="0.25">
      <c r="M1043" s="26">
        <v>22</v>
      </c>
    </row>
    <row r="1044" spans="13:13" x14ac:dyDescent="0.25">
      <c r="M1044" s="27">
        <v>33</v>
      </c>
    </row>
    <row r="1045" spans="13:13" x14ac:dyDescent="0.25">
      <c r="M1045" s="9" t="s">
        <v>330</v>
      </c>
    </row>
    <row r="1046" spans="13:13" x14ac:dyDescent="0.25">
      <c r="M1046" s="25">
        <v>16</v>
      </c>
    </row>
    <row r="1047" spans="13:13" x14ac:dyDescent="0.25">
      <c r="M1047" s="26">
        <v>19</v>
      </c>
    </row>
    <row r="1048" spans="13:13" x14ac:dyDescent="0.25">
      <c r="M1048" s="27">
        <v>28</v>
      </c>
    </row>
    <row r="1049" spans="13:13" x14ac:dyDescent="0.25">
      <c r="M1049" s="8" t="s">
        <v>233</v>
      </c>
    </row>
    <row r="1050" spans="13:13" x14ac:dyDescent="0.25">
      <c r="M1050" s="9" t="s">
        <v>234</v>
      </c>
    </row>
    <row r="1051" spans="13:13" x14ac:dyDescent="0.25">
      <c r="M1051" s="25">
        <v>20</v>
      </c>
    </row>
    <row r="1052" spans="13:13" x14ac:dyDescent="0.25">
      <c r="M1052" s="26">
        <v>22</v>
      </c>
    </row>
    <row r="1053" spans="13:13" x14ac:dyDescent="0.25">
      <c r="M1053" s="27">
        <v>33</v>
      </c>
    </row>
    <row r="1054" spans="13:13" x14ac:dyDescent="0.25">
      <c r="M1054" s="9" t="s">
        <v>235</v>
      </c>
    </row>
    <row r="1055" spans="13:13" x14ac:dyDescent="0.25">
      <c r="M1055" s="25">
        <v>22</v>
      </c>
    </row>
    <row r="1056" spans="13:13" x14ac:dyDescent="0.25">
      <c r="M1056" s="26">
        <v>23</v>
      </c>
    </row>
    <row r="1057" spans="13:13" x14ac:dyDescent="0.25">
      <c r="M1057" s="27">
        <v>36</v>
      </c>
    </row>
    <row r="1058" spans="13:13" x14ac:dyDescent="0.25">
      <c r="M1058" s="9" t="s">
        <v>236</v>
      </c>
    </row>
    <row r="1059" spans="13:13" x14ac:dyDescent="0.25">
      <c r="M1059" s="25">
        <v>20</v>
      </c>
    </row>
    <row r="1060" spans="13:13" x14ac:dyDescent="0.25">
      <c r="M1060" s="26">
        <v>22</v>
      </c>
    </row>
    <row r="1061" spans="13:13" x14ac:dyDescent="0.25">
      <c r="M1061" s="27">
        <v>33</v>
      </c>
    </row>
    <row r="1062" spans="13:13" x14ac:dyDescent="0.25">
      <c r="M1062" s="9" t="s">
        <v>237</v>
      </c>
    </row>
    <row r="1063" spans="13:13" x14ac:dyDescent="0.25">
      <c r="M1063" s="25">
        <v>20</v>
      </c>
    </row>
    <row r="1064" spans="13:13" x14ac:dyDescent="0.25">
      <c r="M1064" s="26">
        <v>22</v>
      </c>
    </row>
    <row r="1065" spans="13:13" x14ac:dyDescent="0.25">
      <c r="M1065" s="27">
        <v>33</v>
      </c>
    </row>
    <row r="1066" spans="13:13" x14ac:dyDescent="0.25">
      <c r="M1066" s="9" t="s">
        <v>238</v>
      </c>
    </row>
    <row r="1067" spans="13:13" x14ac:dyDescent="0.25">
      <c r="M1067" s="25">
        <v>23</v>
      </c>
    </row>
    <row r="1068" spans="13:13" x14ac:dyDescent="0.25">
      <c r="M1068" s="26">
        <v>26</v>
      </c>
    </row>
    <row r="1069" spans="13:13" x14ac:dyDescent="0.25">
      <c r="M1069" s="27">
        <v>38</v>
      </c>
    </row>
    <row r="1070" spans="13:13" x14ac:dyDescent="0.25">
      <c r="M1070" s="9" t="s">
        <v>330</v>
      </c>
    </row>
    <row r="1071" spans="13:13" x14ac:dyDescent="0.25">
      <c r="M1071" s="25">
        <v>16</v>
      </c>
    </row>
    <row r="1072" spans="13:13" x14ac:dyDescent="0.25">
      <c r="M1072" s="26">
        <v>19</v>
      </c>
    </row>
    <row r="1073" spans="13:13" x14ac:dyDescent="0.25">
      <c r="M1073" s="27">
        <v>28</v>
      </c>
    </row>
    <row r="1074" spans="13:13" x14ac:dyDescent="0.25">
      <c r="M1074" s="9" t="s">
        <v>239</v>
      </c>
    </row>
    <row r="1075" spans="13:13" x14ac:dyDescent="0.25">
      <c r="M1075" s="25">
        <v>22</v>
      </c>
    </row>
    <row r="1076" spans="13:13" x14ac:dyDescent="0.25">
      <c r="M1076" s="26">
        <v>23</v>
      </c>
    </row>
    <row r="1077" spans="13:13" x14ac:dyDescent="0.25">
      <c r="M1077" s="27">
        <v>36</v>
      </c>
    </row>
    <row r="1078" spans="13:13" x14ac:dyDescent="0.25">
      <c r="M1078" s="9" t="s">
        <v>240</v>
      </c>
    </row>
    <row r="1079" spans="13:13" x14ac:dyDescent="0.25">
      <c r="M1079" s="25">
        <v>22</v>
      </c>
    </row>
    <row r="1080" spans="13:13" x14ac:dyDescent="0.25">
      <c r="M1080" s="26">
        <v>23</v>
      </c>
    </row>
    <row r="1081" spans="13:13" x14ac:dyDescent="0.25">
      <c r="M1081" s="27">
        <v>36</v>
      </c>
    </row>
    <row r="1082" spans="13:13" x14ac:dyDescent="0.25">
      <c r="M1082" s="8" t="s">
        <v>241</v>
      </c>
    </row>
    <row r="1083" spans="13:13" x14ac:dyDescent="0.25">
      <c r="M1083" s="9" t="s">
        <v>242</v>
      </c>
    </row>
    <row r="1084" spans="13:13" x14ac:dyDescent="0.25">
      <c r="M1084" s="25">
        <v>18</v>
      </c>
    </row>
    <row r="1085" spans="13:13" x14ac:dyDescent="0.25">
      <c r="M1085" s="26">
        <v>20</v>
      </c>
    </row>
    <row r="1086" spans="13:13" x14ac:dyDescent="0.25">
      <c r="M1086" s="27">
        <v>31</v>
      </c>
    </row>
    <row r="1087" spans="13:13" x14ac:dyDescent="0.25">
      <c r="M1087" s="9" t="s">
        <v>243</v>
      </c>
    </row>
    <row r="1088" spans="13:13" x14ac:dyDescent="0.25">
      <c r="M1088" s="25">
        <v>20</v>
      </c>
    </row>
    <row r="1089" spans="13:13" x14ac:dyDescent="0.25">
      <c r="M1089" s="26">
        <v>22</v>
      </c>
    </row>
    <row r="1090" spans="13:13" x14ac:dyDescent="0.25">
      <c r="M1090" s="27">
        <v>33</v>
      </c>
    </row>
    <row r="1091" spans="13:13" x14ac:dyDescent="0.25">
      <c r="M1091" s="9" t="s">
        <v>244</v>
      </c>
    </row>
    <row r="1092" spans="13:13" x14ac:dyDescent="0.25">
      <c r="M1092" s="25">
        <v>20</v>
      </c>
    </row>
    <row r="1093" spans="13:13" x14ac:dyDescent="0.25">
      <c r="M1093" s="26">
        <v>22</v>
      </c>
    </row>
    <row r="1094" spans="13:13" x14ac:dyDescent="0.25">
      <c r="M1094" s="27">
        <v>33</v>
      </c>
    </row>
    <row r="1095" spans="13:13" x14ac:dyDescent="0.25">
      <c r="M1095" s="9" t="s">
        <v>245</v>
      </c>
    </row>
    <row r="1096" spans="13:13" x14ac:dyDescent="0.25">
      <c r="M1096" s="25">
        <v>16</v>
      </c>
    </row>
    <row r="1097" spans="13:13" x14ac:dyDescent="0.25">
      <c r="M1097" s="26">
        <v>19</v>
      </c>
    </row>
    <row r="1098" spans="13:13" x14ac:dyDescent="0.25">
      <c r="M1098" s="27">
        <v>28</v>
      </c>
    </row>
    <row r="1099" spans="13:13" x14ac:dyDescent="0.25">
      <c r="M1099" s="9" t="s">
        <v>246</v>
      </c>
    </row>
    <row r="1100" spans="13:13" x14ac:dyDescent="0.25">
      <c r="M1100" s="25">
        <v>18</v>
      </c>
    </row>
    <row r="1101" spans="13:13" x14ac:dyDescent="0.25">
      <c r="M1101" s="26">
        <v>20</v>
      </c>
    </row>
    <row r="1102" spans="13:13" x14ac:dyDescent="0.25">
      <c r="M1102" s="27">
        <v>31</v>
      </c>
    </row>
    <row r="1103" spans="13:13" x14ac:dyDescent="0.25">
      <c r="M1103" s="9" t="s">
        <v>247</v>
      </c>
    </row>
    <row r="1104" spans="13:13" x14ac:dyDescent="0.25">
      <c r="M1104" s="25">
        <v>20</v>
      </c>
    </row>
    <row r="1105" spans="13:13" x14ac:dyDescent="0.25">
      <c r="M1105" s="26">
        <v>22</v>
      </c>
    </row>
    <row r="1106" spans="13:13" x14ac:dyDescent="0.25">
      <c r="M1106" s="27">
        <v>33</v>
      </c>
    </row>
    <row r="1107" spans="13:13" x14ac:dyDescent="0.25">
      <c r="M1107" s="9" t="s">
        <v>248</v>
      </c>
    </row>
    <row r="1108" spans="13:13" x14ac:dyDescent="0.25">
      <c r="M1108" s="25">
        <v>18</v>
      </c>
    </row>
    <row r="1109" spans="13:13" x14ac:dyDescent="0.25">
      <c r="M1109" s="26">
        <v>20</v>
      </c>
    </row>
    <row r="1110" spans="13:13" x14ac:dyDescent="0.25">
      <c r="M1110" s="27">
        <v>31</v>
      </c>
    </row>
    <row r="1111" spans="13:13" x14ac:dyDescent="0.25">
      <c r="M1111" s="9" t="s">
        <v>249</v>
      </c>
    </row>
    <row r="1112" spans="13:13" x14ac:dyDescent="0.25">
      <c r="M1112" s="25">
        <v>20</v>
      </c>
    </row>
    <row r="1113" spans="13:13" x14ac:dyDescent="0.25">
      <c r="M1113" s="26">
        <v>22</v>
      </c>
    </row>
    <row r="1114" spans="13:13" x14ac:dyDescent="0.25">
      <c r="M1114" s="27">
        <v>33</v>
      </c>
    </row>
    <row r="1115" spans="13:13" x14ac:dyDescent="0.25">
      <c r="M1115" s="9" t="s">
        <v>250</v>
      </c>
    </row>
    <row r="1116" spans="13:13" x14ac:dyDescent="0.25">
      <c r="M1116" s="25">
        <v>20</v>
      </c>
    </row>
    <row r="1117" spans="13:13" x14ac:dyDescent="0.25">
      <c r="M1117" s="26">
        <v>22</v>
      </c>
    </row>
    <row r="1118" spans="13:13" x14ac:dyDescent="0.25">
      <c r="M1118" s="27">
        <v>33</v>
      </c>
    </row>
    <row r="1119" spans="13:13" x14ac:dyDescent="0.25">
      <c r="M1119" s="9" t="s">
        <v>330</v>
      </c>
    </row>
    <row r="1120" spans="13:13" x14ac:dyDescent="0.25">
      <c r="M1120" s="25">
        <v>16</v>
      </c>
    </row>
    <row r="1121" spans="13:13" x14ac:dyDescent="0.25">
      <c r="M1121" s="26">
        <v>19</v>
      </c>
    </row>
    <row r="1122" spans="13:13" x14ac:dyDescent="0.25">
      <c r="M1122" s="27">
        <v>28</v>
      </c>
    </row>
    <row r="1123" spans="13:13" x14ac:dyDescent="0.25">
      <c r="M1123" s="9" t="s">
        <v>251</v>
      </c>
    </row>
    <row r="1124" spans="13:13" x14ac:dyDescent="0.25">
      <c r="M1124" s="25">
        <v>23</v>
      </c>
    </row>
    <row r="1125" spans="13:13" x14ac:dyDescent="0.25">
      <c r="M1125" s="26">
        <v>26</v>
      </c>
    </row>
    <row r="1126" spans="13:13" x14ac:dyDescent="0.25">
      <c r="M1126" s="27">
        <v>38</v>
      </c>
    </row>
    <row r="1127" spans="13:13" x14ac:dyDescent="0.25">
      <c r="M1127" s="9" t="s">
        <v>252</v>
      </c>
    </row>
    <row r="1128" spans="13:13" x14ac:dyDescent="0.25">
      <c r="M1128" s="25">
        <v>20</v>
      </c>
    </row>
    <row r="1129" spans="13:13" x14ac:dyDescent="0.25">
      <c r="M1129" s="26">
        <v>22</v>
      </c>
    </row>
    <row r="1130" spans="13:13" x14ac:dyDescent="0.25">
      <c r="M1130" s="27">
        <v>33</v>
      </c>
    </row>
    <row r="1131" spans="13:13" x14ac:dyDescent="0.25">
      <c r="M1131" s="9" t="s">
        <v>253</v>
      </c>
    </row>
    <row r="1132" spans="13:13" x14ac:dyDescent="0.25">
      <c r="M1132" s="25">
        <v>18</v>
      </c>
    </row>
    <row r="1133" spans="13:13" x14ac:dyDescent="0.25">
      <c r="M1133" s="26">
        <v>20</v>
      </c>
    </row>
    <row r="1134" spans="13:13" x14ac:dyDescent="0.25">
      <c r="M1134" s="27">
        <v>31</v>
      </c>
    </row>
    <row r="1135" spans="13:13" x14ac:dyDescent="0.25">
      <c r="M1135" s="9" t="s">
        <v>396</v>
      </c>
    </row>
    <row r="1136" spans="13:13" x14ac:dyDescent="0.25">
      <c r="M1136" s="25">
        <v>18</v>
      </c>
    </row>
    <row r="1137" spans="13:13" x14ac:dyDescent="0.25">
      <c r="M1137" s="26">
        <v>20</v>
      </c>
    </row>
    <row r="1138" spans="13:13" x14ac:dyDescent="0.25">
      <c r="M1138" s="27">
        <v>31</v>
      </c>
    </row>
    <row r="1139" spans="13:13" x14ac:dyDescent="0.25">
      <c r="M1139" s="8" t="s">
        <v>254</v>
      </c>
    </row>
    <row r="1140" spans="13:13" x14ac:dyDescent="0.25">
      <c r="M1140" s="9" t="s">
        <v>255</v>
      </c>
    </row>
    <row r="1141" spans="13:13" x14ac:dyDescent="0.25">
      <c r="M1141" s="25">
        <v>20</v>
      </c>
    </row>
    <row r="1142" spans="13:13" x14ac:dyDescent="0.25">
      <c r="M1142" s="26">
        <v>22</v>
      </c>
    </row>
    <row r="1143" spans="13:13" x14ac:dyDescent="0.25">
      <c r="M1143" s="27">
        <v>33</v>
      </c>
    </row>
    <row r="1144" spans="13:13" x14ac:dyDescent="0.25">
      <c r="M1144" s="9" t="s">
        <v>330</v>
      </c>
    </row>
    <row r="1145" spans="13:13" x14ac:dyDescent="0.25">
      <c r="M1145" s="25">
        <v>16</v>
      </c>
    </row>
    <row r="1146" spans="13:13" x14ac:dyDescent="0.25">
      <c r="M1146" s="26">
        <v>19</v>
      </c>
    </row>
    <row r="1147" spans="13:13" x14ac:dyDescent="0.25">
      <c r="M1147" s="27">
        <v>28</v>
      </c>
    </row>
    <row r="1148" spans="13:13" x14ac:dyDescent="0.25">
      <c r="M1148" s="9" t="s">
        <v>256</v>
      </c>
    </row>
    <row r="1149" spans="13:13" x14ac:dyDescent="0.25">
      <c r="M1149" s="25">
        <v>20</v>
      </c>
    </row>
    <row r="1150" spans="13:13" x14ac:dyDescent="0.25">
      <c r="M1150" s="26">
        <v>22</v>
      </c>
    </row>
    <row r="1151" spans="13:13" x14ac:dyDescent="0.25">
      <c r="M1151" s="27">
        <v>33</v>
      </c>
    </row>
    <row r="1152" spans="13:13" x14ac:dyDescent="0.25">
      <c r="M1152" s="8" t="s">
        <v>257</v>
      </c>
    </row>
    <row r="1153" spans="13:13" x14ac:dyDescent="0.25">
      <c r="M1153" s="9" t="s">
        <v>258</v>
      </c>
    </row>
    <row r="1154" spans="13:13" x14ac:dyDescent="0.25">
      <c r="M1154" s="25">
        <v>23</v>
      </c>
    </row>
    <row r="1155" spans="13:13" x14ac:dyDescent="0.25">
      <c r="M1155" s="26">
        <v>26</v>
      </c>
    </row>
    <row r="1156" spans="13:13" x14ac:dyDescent="0.25">
      <c r="M1156" s="27">
        <v>38</v>
      </c>
    </row>
    <row r="1157" spans="13:13" x14ac:dyDescent="0.25">
      <c r="M1157" s="9" t="s">
        <v>259</v>
      </c>
    </row>
    <row r="1158" spans="13:13" x14ac:dyDescent="0.25">
      <c r="M1158" s="25">
        <v>18</v>
      </c>
    </row>
    <row r="1159" spans="13:13" x14ac:dyDescent="0.25">
      <c r="M1159" s="26">
        <v>20</v>
      </c>
    </row>
    <row r="1160" spans="13:13" x14ac:dyDescent="0.25">
      <c r="M1160" s="27">
        <v>31</v>
      </c>
    </row>
    <row r="1161" spans="13:13" x14ac:dyDescent="0.25">
      <c r="M1161" s="9" t="s">
        <v>260</v>
      </c>
    </row>
    <row r="1162" spans="13:13" x14ac:dyDescent="0.25">
      <c r="M1162" s="25">
        <v>20</v>
      </c>
    </row>
    <row r="1163" spans="13:13" x14ac:dyDescent="0.25">
      <c r="M1163" s="26">
        <v>22</v>
      </c>
    </row>
    <row r="1164" spans="13:13" x14ac:dyDescent="0.25">
      <c r="M1164" s="27">
        <v>33</v>
      </c>
    </row>
    <row r="1165" spans="13:13" x14ac:dyDescent="0.25">
      <c r="M1165" s="9" t="s">
        <v>261</v>
      </c>
    </row>
    <row r="1166" spans="13:13" x14ac:dyDescent="0.25">
      <c r="M1166" s="25">
        <v>18</v>
      </c>
    </row>
    <row r="1167" spans="13:13" x14ac:dyDescent="0.25">
      <c r="M1167" s="26">
        <v>20</v>
      </c>
    </row>
    <row r="1168" spans="13:13" x14ac:dyDescent="0.25">
      <c r="M1168" s="27">
        <v>31</v>
      </c>
    </row>
    <row r="1169" spans="13:13" x14ac:dyDescent="0.25">
      <c r="M1169" s="9" t="s">
        <v>330</v>
      </c>
    </row>
    <row r="1170" spans="13:13" x14ac:dyDescent="0.25">
      <c r="M1170" s="25">
        <v>16</v>
      </c>
    </row>
    <row r="1171" spans="13:13" x14ac:dyDescent="0.25">
      <c r="M1171" s="26">
        <v>19</v>
      </c>
    </row>
    <row r="1172" spans="13:13" x14ac:dyDescent="0.25">
      <c r="M1172" s="27">
        <v>28</v>
      </c>
    </row>
    <row r="1173" spans="13:13" x14ac:dyDescent="0.25">
      <c r="M1173" s="8" t="s">
        <v>262</v>
      </c>
    </row>
    <row r="1174" spans="13:13" x14ac:dyDescent="0.25">
      <c r="M1174" s="9" t="s">
        <v>263</v>
      </c>
    </row>
    <row r="1175" spans="13:13" x14ac:dyDescent="0.25">
      <c r="M1175" s="25">
        <v>18</v>
      </c>
    </row>
    <row r="1176" spans="13:13" x14ac:dyDescent="0.25">
      <c r="M1176" s="26">
        <v>20</v>
      </c>
    </row>
    <row r="1177" spans="13:13" x14ac:dyDescent="0.25">
      <c r="M1177" s="27">
        <v>31</v>
      </c>
    </row>
    <row r="1178" spans="13:13" x14ac:dyDescent="0.25">
      <c r="M1178" s="9" t="s">
        <v>330</v>
      </c>
    </row>
    <row r="1179" spans="13:13" x14ac:dyDescent="0.25">
      <c r="M1179" s="25">
        <v>16</v>
      </c>
    </row>
    <row r="1180" spans="13:13" x14ac:dyDescent="0.25">
      <c r="M1180" s="26">
        <v>19</v>
      </c>
    </row>
    <row r="1181" spans="13:13" x14ac:dyDescent="0.25">
      <c r="M1181" s="27">
        <v>28</v>
      </c>
    </row>
    <row r="1182" spans="13:13" x14ac:dyDescent="0.25">
      <c r="M1182" s="9" t="s">
        <v>264</v>
      </c>
    </row>
    <row r="1183" spans="13:13" x14ac:dyDescent="0.25">
      <c r="M1183" s="25">
        <v>18</v>
      </c>
    </row>
    <row r="1184" spans="13:13" x14ac:dyDescent="0.25">
      <c r="M1184" s="26">
        <v>20</v>
      </c>
    </row>
    <row r="1185" spans="13:13" x14ac:dyDescent="0.25">
      <c r="M1185" s="27">
        <v>31</v>
      </c>
    </row>
    <row r="1186" spans="13:13" x14ac:dyDescent="0.25">
      <c r="M1186" s="9" t="s">
        <v>397</v>
      </c>
    </row>
    <row r="1187" spans="13:13" x14ac:dyDescent="0.25">
      <c r="M1187" s="25">
        <v>20</v>
      </c>
    </row>
    <row r="1188" spans="13:13" x14ac:dyDescent="0.25">
      <c r="M1188" s="26">
        <v>22</v>
      </c>
    </row>
    <row r="1189" spans="13:13" x14ac:dyDescent="0.25">
      <c r="M1189" s="27">
        <v>33</v>
      </c>
    </row>
    <row r="1190" spans="13:13" x14ac:dyDescent="0.25">
      <c r="M1190" s="8" t="s">
        <v>265</v>
      </c>
    </row>
    <row r="1191" spans="13:13" x14ac:dyDescent="0.25">
      <c r="M1191" s="9" t="s">
        <v>266</v>
      </c>
    </row>
    <row r="1192" spans="13:13" x14ac:dyDescent="0.25">
      <c r="M1192" s="25">
        <v>22</v>
      </c>
    </row>
    <row r="1193" spans="13:13" x14ac:dyDescent="0.25">
      <c r="M1193" s="26">
        <v>23</v>
      </c>
    </row>
    <row r="1194" spans="13:13" x14ac:dyDescent="0.25">
      <c r="M1194" s="27">
        <v>36</v>
      </c>
    </row>
    <row r="1195" spans="13:13" x14ac:dyDescent="0.25">
      <c r="M1195" s="9" t="s">
        <v>267</v>
      </c>
    </row>
    <row r="1196" spans="13:13" x14ac:dyDescent="0.25">
      <c r="M1196" s="25">
        <v>18</v>
      </c>
    </row>
    <row r="1197" spans="13:13" x14ac:dyDescent="0.25">
      <c r="M1197" s="26">
        <v>20</v>
      </c>
    </row>
    <row r="1198" spans="13:13" x14ac:dyDescent="0.25">
      <c r="M1198" s="27">
        <v>31</v>
      </c>
    </row>
    <row r="1199" spans="13:13" x14ac:dyDescent="0.25">
      <c r="M1199" s="9" t="s">
        <v>268</v>
      </c>
    </row>
    <row r="1200" spans="13:13" x14ac:dyDescent="0.25">
      <c r="M1200" s="25">
        <v>18</v>
      </c>
    </row>
    <row r="1201" spans="13:13" x14ac:dyDescent="0.25">
      <c r="M1201" s="26">
        <v>20</v>
      </c>
    </row>
    <row r="1202" spans="13:13" x14ac:dyDescent="0.25">
      <c r="M1202" s="27">
        <v>31</v>
      </c>
    </row>
    <row r="1203" spans="13:13" x14ac:dyDescent="0.25">
      <c r="M1203" s="9" t="s">
        <v>269</v>
      </c>
    </row>
    <row r="1204" spans="13:13" x14ac:dyDescent="0.25">
      <c r="M1204" s="25">
        <v>22</v>
      </c>
    </row>
    <row r="1205" spans="13:13" x14ac:dyDescent="0.25">
      <c r="M1205" s="26">
        <v>23</v>
      </c>
    </row>
    <row r="1206" spans="13:13" x14ac:dyDescent="0.25">
      <c r="M1206" s="27">
        <v>36</v>
      </c>
    </row>
    <row r="1207" spans="13:13" x14ac:dyDescent="0.25">
      <c r="M1207" s="9" t="s">
        <v>330</v>
      </c>
    </row>
    <row r="1208" spans="13:13" x14ac:dyDescent="0.25">
      <c r="M1208" s="25">
        <v>16</v>
      </c>
    </row>
    <row r="1209" spans="13:13" x14ac:dyDescent="0.25">
      <c r="M1209" s="26">
        <v>19</v>
      </c>
    </row>
    <row r="1210" spans="13:13" x14ac:dyDescent="0.25">
      <c r="M1210" s="27">
        <v>28</v>
      </c>
    </row>
    <row r="1211" spans="13:13" x14ac:dyDescent="0.25">
      <c r="M1211" s="9" t="s">
        <v>398</v>
      </c>
    </row>
    <row r="1212" spans="13:13" x14ac:dyDescent="0.25">
      <c r="M1212" s="25">
        <v>18</v>
      </c>
    </row>
    <row r="1213" spans="13:13" x14ac:dyDescent="0.25">
      <c r="M1213" s="26">
        <v>20</v>
      </c>
    </row>
    <row r="1214" spans="13:13" x14ac:dyDescent="0.25">
      <c r="M1214" s="27">
        <v>31</v>
      </c>
    </row>
    <row r="1215" spans="13:13" x14ac:dyDescent="0.25">
      <c r="M1215" s="8" t="s">
        <v>270</v>
      </c>
    </row>
    <row r="1216" spans="13:13" x14ac:dyDescent="0.25">
      <c r="M1216" s="9" t="s">
        <v>271</v>
      </c>
    </row>
    <row r="1217" spans="13:13" x14ac:dyDescent="0.25">
      <c r="M1217" s="25">
        <v>20</v>
      </c>
    </row>
    <row r="1218" spans="13:13" x14ac:dyDescent="0.25">
      <c r="M1218" s="26">
        <v>22</v>
      </c>
    </row>
    <row r="1219" spans="13:13" x14ac:dyDescent="0.25">
      <c r="M1219" s="27">
        <v>33</v>
      </c>
    </row>
    <row r="1220" spans="13:13" x14ac:dyDescent="0.25">
      <c r="M1220" s="9" t="s">
        <v>272</v>
      </c>
    </row>
    <row r="1221" spans="13:13" x14ac:dyDescent="0.25">
      <c r="M1221" s="25">
        <v>20</v>
      </c>
    </row>
    <row r="1222" spans="13:13" x14ac:dyDescent="0.25">
      <c r="M1222" s="26">
        <v>22</v>
      </c>
    </row>
    <row r="1223" spans="13:13" x14ac:dyDescent="0.25">
      <c r="M1223" s="27">
        <v>33</v>
      </c>
    </row>
    <row r="1224" spans="13:13" x14ac:dyDescent="0.25">
      <c r="M1224" s="9" t="s">
        <v>273</v>
      </c>
    </row>
    <row r="1225" spans="13:13" x14ac:dyDescent="0.25">
      <c r="M1225" s="25">
        <v>16</v>
      </c>
    </row>
    <row r="1226" spans="13:13" x14ac:dyDescent="0.25">
      <c r="M1226" s="26">
        <v>19</v>
      </c>
    </row>
    <row r="1227" spans="13:13" x14ac:dyDescent="0.25">
      <c r="M1227" s="27">
        <v>28</v>
      </c>
    </row>
    <row r="1228" spans="13:13" x14ac:dyDescent="0.25">
      <c r="M1228" s="9" t="s">
        <v>274</v>
      </c>
    </row>
    <row r="1229" spans="13:13" x14ac:dyDescent="0.25">
      <c r="M1229" s="25">
        <v>20</v>
      </c>
    </row>
    <row r="1230" spans="13:13" x14ac:dyDescent="0.25">
      <c r="M1230" s="26">
        <v>22</v>
      </c>
    </row>
    <row r="1231" spans="13:13" x14ac:dyDescent="0.25">
      <c r="M1231" s="27">
        <v>33</v>
      </c>
    </row>
    <row r="1232" spans="13:13" x14ac:dyDescent="0.25">
      <c r="M1232" s="9" t="s">
        <v>275</v>
      </c>
    </row>
    <row r="1233" spans="13:13" x14ac:dyDescent="0.25">
      <c r="M1233" s="25">
        <v>18</v>
      </c>
    </row>
    <row r="1234" spans="13:13" x14ac:dyDescent="0.25">
      <c r="M1234" s="26">
        <v>20</v>
      </c>
    </row>
    <row r="1235" spans="13:13" x14ac:dyDescent="0.25">
      <c r="M1235" s="27">
        <v>31</v>
      </c>
    </row>
    <row r="1236" spans="13:13" x14ac:dyDescent="0.25">
      <c r="M1236" s="9" t="s">
        <v>276</v>
      </c>
    </row>
    <row r="1237" spans="13:13" x14ac:dyDescent="0.25">
      <c r="M1237" s="25">
        <v>20</v>
      </c>
    </row>
    <row r="1238" spans="13:13" x14ac:dyDescent="0.25">
      <c r="M1238" s="26">
        <v>22</v>
      </c>
    </row>
    <row r="1239" spans="13:13" x14ac:dyDescent="0.25">
      <c r="M1239" s="27">
        <v>33</v>
      </c>
    </row>
    <row r="1240" spans="13:13" x14ac:dyDescent="0.25">
      <c r="M1240" s="9" t="s">
        <v>277</v>
      </c>
    </row>
    <row r="1241" spans="13:13" x14ac:dyDescent="0.25">
      <c r="M1241" s="25">
        <v>18</v>
      </c>
    </row>
    <row r="1242" spans="13:13" x14ac:dyDescent="0.25">
      <c r="M1242" s="26">
        <v>20</v>
      </c>
    </row>
    <row r="1243" spans="13:13" x14ac:dyDescent="0.25">
      <c r="M1243" s="27">
        <v>31</v>
      </c>
    </row>
    <row r="1244" spans="13:13" x14ac:dyDescent="0.25">
      <c r="M1244" s="9" t="s">
        <v>330</v>
      </c>
    </row>
    <row r="1245" spans="13:13" x14ac:dyDescent="0.25">
      <c r="M1245" s="25">
        <v>16</v>
      </c>
    </row>
    <row r="1246" spans="13:13" x14ac:dyDescent="0.25">
      <c r="M1246" s="26">
        <v>19</v>
      </c>
    </row>
    <row r="1247" spans="13:13" x14ac:dyDescent="0.25">
      <c r="M1247" s="27">
        <v>28</v>
      </c>
    </row>
    <row r="1248" spans="13:13" x14ac:dyDescent="0.25">
      <c r="M1248" s="9" t="s">
        <v>278</v>
      </c>
    </row>
    <row r="1249" spans="13:13" x14ac:dyDescent="0.25">
      <c r="M1249" s="25">
        <v>18</v>
      </c>
    </row>
    <row r="1250" spans="13:13" x14ac:dyDescent="0.25">
      <c r="M1250" s="26">
        <v>20</v>
      </c>
    </row>
    <row r="1251" spans="13:13" x14ac:dyDescent="0.25">
      <c r="M1251" s="27">
        <v>31</v>
      </c>
    </row>
    <row r="1252" spans="13:13" x14ac:dyDescent="0.25">
      <c r="M1252" s="9" t="s">
        <v>279</v>
      </c>
    </row>
    <row r="1253" spans="13:13" x14ac:dyDescent="0.25">
      <c r="M1253" s="25">
        <v>20</v>
      </c>
    </row>
    <row r="1254" spans="13:13" x14ac:dyDescent="0.25">
      <c r="M1254" s="26">
        <v>22</v>
      </c>
    </row>
    <row r="1255" spans="13:13" x14ac:dyDescent="0.25">
      <c r="M1255" s="27">
        <v>33</v>
      </c>
    </row>
    <row r="1256" spans="13:13" x14ac:dyDescent="0.25">
      <c r="M1256" s="9" t="s">
        <v>280</v>
      </c>
    </row>
    <row r="1257" spans="13:13" x14ac:dyDescent="0.25">
      <c r="M1257" s="25">
        <v>18</v>
      </c>
    </row>
    <row r="1258" spans="13:13" x14ac:dyDescent="0.25">
      <c r="M1258" s="26">
        <v>20</v>
      </c>
    </row>
    <row r="1259" spans="13:13" x14ac:dyDescent="0.25">
      <c r="M1259" s="27">
        <v>31</v>
      </c>
    </row>
    <row r="1260" spans="13:13" x14ac:dyDescent="0.25">
      <c r="M1260" s="9" t="s">
        <v>281</v>
      </c>
    </row>
    <row r="1261" spans="13:13" x14ac:dyDescent="0.25">
      <c r="M1261" s="25">
        <v>18</v>
      </c>
    </row>
    <row r="1262" spans="13:13" x14ac:dyDescent="0.25">
      <c r="M1262" s="26">
        <v>20</v>
      </c>
    </row>
    <row r="1263" spans="13:13" x14ac:dyDescent="0.25">
      <c r="M1263" s="27">
        <v>31</v>
      </c>
    </row>
    <row r="1264" spans="13:13" x14ac:dyDescent="0.25">
      <c r="M1264" s="8" t="s">
        <v>282</v>
      </c>
    </row>
    <row r="1265" spans="13:13" x14ac:dyDescent="0.25">
      <c r="M1265" s="9" t="s">
        <v>283</v>
      </c>
    </row>
    <row r="1266" spans="13:13" x14ac:dyDescent="0.25">
      <c r="M1266" s="25">
        <v>22</v>
      </c>
    </row>
    <row r="1267" spans="13:13" x14ac:dyDescent="0.25">
      <c r="M1267" s="26">
        <v>23</v>
      </c>
    </row>
    <row r="1268" spans="13:13" x14ac:dyDescent="0.25">
      <c r="M1268" s="27">
        <v>36</v>
      </c>
    </row>
    <row r="1269" spans="13:13" x14ac:dyDescent="0.25">
      <c r="M1269" s="9" t="s">
        <v>330</v>
      </c>
    </row>
    <row r="1270" spans="13:13" x14ac:dyDescent="0.25">
      <c r="M1270" s="25">
        <v>16</v>
      </c>
    </row>
    <row r="1271" spans="13:13" x14ac:dyDescent="0.25">
      <c r="M1271" s="26">
        <v>19</v>
      </c>
    </row>
    <row r="1272" spans="13:13" x14ac:dyDescent="0.25">
      <c r="M1272" s="27">
        <v>28</v>
      </c>
    </row>
    <row r="1273" spans="13:13" x14ac:dyDescent="0.25">
      <c r="M1273" s="9" t="s">
        <v>284</v>
      </c>
    </row>
    <row r="1274" spans="13:13" x14ac:dyDescent="0.25">
      <c r="M1274" s="25">
        <v>23</v>
      </c>
    </row>
    <row r="1275" spans="13:13" x14ac:dyDescent="0.25">
      <c r="M1275" s="26">
        <v>26</v>
      </c>
    </row>
    <row r="1276" spans="13:13" x14ac:dyDescent="0.25">
      <c r="M1276" s="27">
        <v>38</v>
      </c>
    </row>
    <row r="1277" spans="13:13" x14ac:dyDescent="0.25">
      <c r="M1277" s="9" t="s">
        <v>285</v>
      </c>
    </row>
    <row r="1278" spans="13:13" x14ac:dyDescent="0.25">
      <c r="M1278" s="25">
        <v>18</v>
      </c>
    </row>
    <row r="1279" spans="13:13" x14ac:dyDescent="0.25">
      <c r="M1279" s="26">
        <v>20</v>
      </c>
    </row>
    <row r="1280" spans="13:13" x14ac:dyDescent="0.25">
      <c r="M1280" s="27">
        <v>31</v>
      </c>
    </row>
    <row r="1281" spans="13:13" x14ac:dyDescent="0.25">
      <c r="M1281" s="9" t="s">
        <v>286</v>
      </c>
    </row>
    <row r="1282" spans="13:13" x14ac:dyDescent="0.25">
      <c r="M1282" s="25">
        <v>20</v>
      </c>
    </row>
    <row r="1283" spans="13:13" x14ac:dyDescent="0.25">
      <c r="M1283" s="26">
        <v>22</v>
      </c>
    </row>
    <row r="1284" spans="13:13" x14ac:dyDescent="0.25">
      <c r="M1284" s="27">
        <v>33</v>
      </c>
    </row>
    <row r="1285" spans="13:13" x14ac:dyDescent="0.25">
      <c r="M1285" s="8" t="s">
        <v>287</v>
      </c>
    </row>
    <row r="1286" spans="13:13" x14ac:dyDescent="0.25">
      <c r="M1286" s="9" t="s">
        <v>288</v>
      </c>
    </row>
    <row r="1287" spans="13:13" x14ac:dyDescent="0.25">
      <c r="M1287" s="25">
        <v>16</v>
      </c>
    </row>
    <row r="1288" spans="13:13" x14ac:dyDescent="0.25">
      <c r="M1288" s="26">
        <v>19</v>
      </c>
    </row>
    <row r="1289" spans="13:13" x14ac:dyDescent="0.25">
      <c r="M1289" s="27">
        <v>28</v>
      </c>
    </row>
    <row r="1290" spans="13:13" x14ac:dyDescent="0.25">
      <c r="M1290" s="9" t="s">
        <v>289</v>
      </c>
    </row>
    <row r="1291" spans="13:13" x14ac:dyDescent="0.25">
      <c r="M1291" s="25">
        <v>20</v>
      </c>
    </row>
    <row r="1292" spans="13:13" x14ac:dyDescent="0.25">
      <c r="M1292" s="26">
        <v>22</v>
      </c>
    </row>
    <row r="1293" spans="13:13" x14ac:dyDescent="0.25">
      <c r="M1293" s="27">
        <v>33</v>
      </c>
    </row>
    <row r="1294" spans="13:13" x14ac:dyDescent="0.25">
      <c r="M1294" s="9" t="s">
        <v>66</v>
      </c>
    </row>
    <row r="1295" spans="13:13" x14ac:dyDescent="0.25">
      <c r="M1295" s="25">
        <v>23</v>
      </c>
    </row>
    <row r="1296" spans="13:13" x14ac:dyDescent="0.25">
      <c r="M1296" s="26">
        <v>26</v>
      </c>
    </row>
    <row r="1297" spans="13:13" x14ac:dyDescent="0.25">
      <c r="M1297" s="27">
        <v>38</v>
      </c>
    </row>
    <row r="1298" spans="13:13" x14ac:dyDescent="0.25">
      <c r="M1298" s="9" t="s">
        <v>290</v>
      </c>
    </row>
    <row r="1299" spans="13:13" x14ac:dyDescent="0.25">
      <c r="M1299" s="25">
        <v>20</v>
      </c>
    </row>
    <row r="1300" spans="13:13" x14ac:dyDescent="0.25">
      <c r="M1300" s="26">
        <v>22</v>
      </c>
    </row>
    <row r="1301" spans="13:13" x14ac:dyDescent="0.25">
      <c r="M1301" s="27">
        <v>33</v>
      </c>
    </row>
    <row r="1302" spans="13:13" x14ac:dyDescent="0.25">
      <c r="M1302" s="9" t="s">
        <v>291</v>
      </c>
    </row>
    <row r="1303" spans="13:13" x14ac:dyDescent="0.25">
      <c r="M1303" s="25">
        <v>16</v>
      </c>
    </row>
    <row r="1304" spans="13:13" x14ac:dyDescent="0.25">
      <c r="M1304" s="26">
        <v>19</v>
      </c>
    </row>
    <row r="1305" spans="13:13" x14ac:dyDescent="0.25">
      <c r="M1305" s="27">
        <v>28</v>
      </c>
    </row>
    <row r="1306" spans="13:13" x14ac:dyDescent="0.25">
      <c r="M1306" s="9" t="s">
        <v>330</v>
      </c>
    </row>
    <row r="1307" spans="13:13" x14ac:dyDescent="0.25">
      <c r="M1307" s="25">
        <v>16</v>
      </c>
    </row>
    <row r="1308" spans="13:13" x14ac:dyDescent="0.25">
      <c r="M1308" s="26">
        <v>19</v>
      </c>
    </row>
    <row r="1309" spans="13:13" x14ac:dyDescent="0.25">
      <c r="M1309" s="27">
        <v>28</v>
      </c>
    </row>
    <row r="1310" spans="13:13" x14ac:dyDescent="0.25">
      <c r="M1310" s="9" t="s">
        <v>292</v>
      </c>
    </row>
    <row r="1311" spans="13:13" x14ac:dyDescent="0.25">
      <c r="M1311" s="25">
        <v>20</v>
      </c>
    </row>
    <row r="1312" spans="13:13" x14ac:dyDescent="0.25">
      <c r="M1312" s="26">
        <v>22</v>
      </c>
    </row>
    <row r="1313" spans="13:13" x14ac:dyDescent="0.25">
      <c r="M1313" s="27">
        <v>33</v>
      </c>
    </row>
    <row r="1314" spans="13:13" x14ac:dyDescent="0.25">
      <c r="M1314" s="9" t="s">
        <v>293</v>
      </c>
    </row>
    <row r="1315" spans="13:13" x14ac:dyDescent="0.25">
      <c r="M1315" s="25">
        <v>18</v>
      </c>
    </row>
    <row r="1316" spans="13:13" x14ac:dyDescent="0.25">
      <c r="M1316" s="26">
        <v>20</v>
      </c>
    </row>
    <row r="1317" spans="13:13" x14ac:dyDescent="0.25">
      <c r="M1317" s="27">
        <v>31</v>
      </c>
    </row>
    <row r="1318" spans="13:13" x14ac:dyDescent="0.25">
      <c r="M1318" s="9" t="s">
        <v>294</v>
      </c>
    </row>
    <row r="1319" spans="13:13" x14ac:dyDescent="0.25">
      <c r="M1319" s="25">
        <v>18</v>
      </c>
    </row>
    <row r="1320" spans="13:13" x14ac:dyDescent="0.25">
      <c r="M1320" s="26">
        <v>20</v>
      </c>
    </row>
    <row r="1321" spans="13:13" x14ac:dyDescent="0.25">
      <c r="M1321" s="27">
        <v>31</v>
      </c>
    </row>
    <row r="1322" spans="13:13" x14ac:dyDescent="0.25">
      <c r="M1322" s="9" t="s">
        <v>295</v>
      </c>
    </row>
    <row r="1323" spans="13:13" x14ac:dyDescent="0.25">
      <c r="M1323" s="25">
        <v>16</v>
      </c>
    </row>
    <row r="1324" spans="13:13" x14ac:dyDescent="0.25">
      <c r="M1324" s="26">
        <v>19</v>
      </c>
    </row>
    <row r="1325" spans="13:13" x14ac:dyDescent="0.25">
      <c r="M1325" s="27">
        <v>28</v>
      </c>
    </row>
    <row r="1326" spans="13:13" x14ac:dyDescent="0.25">
      <c r="M1326" s="9" t="s">
        <v>296</v>
      </c>
    </row>
    <row r="1327" spans="13:13" x14ac:dyDescent="0.25">
      <c r="M1327" s="25">
        <v>20</v>
      </c>
    </row>
    <row r="1328" spans="13:13" x14ac:dyDescent="0.25">
      <c r="M1328" s="26">
        <v>22</v>
      </c>
    </row>
    <row r="1329" spans="13:13" x14ac:dyDescent="0.25">
      <c r="M1329" s="27">
        <v>33</v>
      </c>
    </row>
    <row r="1330" spans="13:13" x14ac:dyDescent="0.25">
      <c r="M1330" s="8" t="s">
        <v>297</v>
      </c>
    </row>
    <row r="1331" spans="13:13" x14ac:dyDescent="0.25">
      <c r="M1331" s="9" t="s">
        <v>298</v>
      </c>
    </row>
    <row r="1332" spans="13:13" x14ac:dyDescent="0.25">
      <c r="M1332" s="25">
        <v>22</v>
      </c>
    </row>
    <row r="1333" spans="13:13" x14ac:dyDescent="0.25">
      <c r="M1333" s="26">
        <v>23</v>
      </c>
    </row>
    <row r="1334" spans="13:13" x14ac:dyDescent="0.25">
      <c r="M1334" s="27">
        <v>36</v>
      </c>
    </row>
    <row r="1335" spans="13:13" x14ac:dyDescent="0.25">
      <c r="M1335" s="9" t="s">
        <v>299</v>
      </c>
    </row>
    <row r="1336" spans="13:13" x14ac:dyDescent="0.25">
      <c r="M1336" s="25">
        <v>22</v>
      </c>
    </row>
    <row r="1337" spans="13:13" x14ac:dyDescent="0.25">
      <c r="M1337" s="26">
        <v>23</v>
      </c>
    </row>
    <row r="1338" spans="13:13" x14ac:dyDescent="0.25">
      <c r="M1338" s="27">
        <v>36</v>
      </c>
    </row>
    <row r="1339" spans="13:13" x14ac:dyDescent="0.25">
      <c r="M1339" s="9" t="s">
        <v>300</v>
      </c>
    </row>
    <row r="1340" spans="13:13" x14ac:dyDescent="0.25">
      <c r="M1340" s="25">
        <v>18</v>
      </c>
    </row>
    <row r="1341" spans="13:13" x14ac:dyDescent="0.25">
      <c r="M1341" s="26">
        <v>20</v>
      </c>
    </row>
    <row r="1342" spans="13:13" x14ac:dyDescent="0.25">
      <c r="M1342" s="27">
        <v>31</v>
      </c>
    </row>
    <row r="1343" spans="13:13" x14ac:dyDescent="0.25">
      <c r="M1343" s="9" t="s">
        <v>330</v>
      </c>
    </row>
    <row r="1344" spans="13:13" x14ac:dyDescent="0.25">
      <c r="M1344" s="25">
        <v>16</v>
      </c>
    </row>
    <row r="1345" spans="13:13" x14ac:dyDescent="0.25">
      <c r="M1345" s="26">
        <v>19</v>
      </c>
    </row>
    <row r="1346" spans="13:13" x14ac:dyDescent="0.25">
      <c r="M1346" s="27">
        <v>28</v>
      </c>
    </row>
    <row r="1347" spans="13:13" x14ac:dyDescent="0.25">
      <c r="M1347" s="9" t="s">
        <v>301</v>
      </c>
    </row>
    <row r="1348" spans="13:13" x14ac:dyDescent="0.25">
      <c r="M1348" s="25">
        <v>22</v>
      </c>
    </row>
    <row r="1349" spans="13:13" x14ac:dyDescent="0.25">
      <c r="M1349" s="26">
        <v>23</v>
      </c>
    </row>
    <row r="1350" spans="13:13" x14ac:dyDescent="0.25">
      <c r="M1350" s="27">
        <v>36</v>
      </c>
    </row>
    <row r="1351" spans="13:13" x14ac:dyDescent="0.25">
      <c r="M1351" s="9" t="s">
        <v>399</v>
      </c>
    </row>
    <row r="1352" spans="13:13" x14ac:dyDescent="0.25">
      <c r="M1352" s="25">
        <v>22</v>
      </c>
    </row>
    <row r="1353" spans="13:13" x14ac:dyDescent="0.25">
      <c r="M1353" s="26">
        <v>23</v>
      </c>
    </row>
    <row r="1354" spans="13:13" x14ac:dyDescent="0.25">
      <c r="M1354" s="27">
        <v>36</v>
      </c>
    </row>
    <row r="1355" spans="13:13" x14ac:dyDescent="0.25">
      <c r="M1355" s="8" t="s">
        <v>302</v>
      </c>
    </row>
    <row r="1356" spans="13:13" x14ac:dyDescent="0.25">
      <c r="M1356" s="9" t="s">
        <v>303</v>
      </c>
    </row>
    <row r="1357" spans="13:13" x14ac:dyDescent="0.25">
      <c r="M1357" s="25">
        <v>22</v>
      </c>
    </row>
    <row r="1358" spans="13:13" x14ac:dyDescent="0.25">
      <c r="M1358" s="26">
        <v>23</v>
      </c>
    </row>
    <row r="1359" spans="13:13" x14ac:dyDescent="0.25">
      <c r="M1359" s="27">
        <v>36</v>
      </c>
    </row>
    <row r="1360" spans="13:13" x14ac:dyDescent="0.25">
      <c r="M1360" s="9" t="s">
        <v>304</v>
      </c>
    </row>
    <row r="1361" spans="13:13" x14ac:dyDescent="0.25">
      <c r="M1361" s="25">
        <v>22</v>
      </c>
    </row>
    <row r="1362" spans="13:13" x14ac:dyDescent="0.25">
      <c r="M1362" s="26">
        <v>23</v>
      </c>
    </row>
    <row r="1363" spans="13:13" x14ac:dyDescent="0.25">
      <c r="M1363" s="27">
        <v>36</v>
      </c>
    </row>
    <row r="1364" spans="13:13" x14ac:dyDescent="0.25">
      <c r="M1364" s="9" t="s">
        <v>305</v>
      </c>
    </row>
    <row r="1365" spans="13:13" x14ac:dyDescent="0.25">
      <c r="M1365" s="25">
        <v>20</v>
      </c>
    </row>
    <row r="1366" spans="13:13" x14ac:dyDescent="0.25">
      <c r="M1366" s="26">
        <v>22</v>
      </c>
    </row>
    <row r="1367" spans="13:13" x14ac:dyDescent="0.25">
      <c r="M1367" s="27">
        <v>33</v>
      </c>
    </row>
    <row r="1368" spans="13:13" x14ac:dyDescent="0.25">
      <c r="M1368" s="9" t="s">
        <v>330</v>
      </c>
    </row>
    <row r="1369" spans="13:13" x14ac:dyDescent="0.25">
      <c r="M1369" s="25">
        <v>16</v>
      </c>
    </row>
    <row r="1370" spans="13:13" x14ac:dyDescent="0.25">
      <c r="M1370" s="26">
        <v>19</v>
      </c>
    </row>
    <row r="1371" spans="13:13" x14ac:dyDescent="0.25">
      <c r="M1371" s="27">
        <v>28</v>
      </c>
    </row>
    <row r="1372" spans="13:13" x14ac:dyDescent="0.25">
      <c r="M1372" s="9" t="s">
        <v>306</v>
      </c>
    </row>
    <row r="1373" spans="13:13" x14ac:dyDescent="0.25">
      <c r="M1373" s="25">
        <v>23</v>
      </c>
    </row>
    <row r="1374" spans="13:13" x14ac:dyDescent="0.25">
      <c r="M1374" s="26">
        <v>26</v>
      </c>
    </row>
    <row r="1375" spans="13:13" x14ac:dyDescent="0.25">
      <c r="M1375" s="27">
        <v>38</v>
      </c>
    </row>
    <row r="1376" spans="13:13" x14ac:dyDescent="0.25">
      <c r="M1376" s="9" t="s">
        <v>307</v>
      </c>
    </row>
    <row r="1377" spans="13:13" x14ac:dyDescent="0.25">
      <c r="M1377" s="25">
        <v>22</v>
      </c>
    </row>
    <row r="1378" spans="13:13" x14ac:dyDescent="0.25">
      <c r="M1378" s="26">
        <v>23</v>
      </c>
    </row>
    <row r="1379" spans="13:13" x14ac:dyDescent="0.25">
      <c r="M1379" s="27">
        <v>36</v>
      </c>
    </row>
    <row r="1380" spans="13:13" x14ac:dyDescent="0.25">
      <c r="M1380" s="9" t="s">
        <v>308</v>
      </c>
    </row>
    <row r="1381" spans="13:13" x14ac:dyDescent="0.25">
      <c r="M1381" s="25">
        <v>23</v>
      </c>
    </row>
    <row r="1382" spans="13:13" x14ac:dyDescent="0.25">
      <c r="M1382" s="26">
        <v>26</v>
      </c>
    </row>
    <row r="1383" spans="13:13" x14ac:dyDescent="0.25">
      <c r="M1383" s="27">
        <v>38</v>
      </c>
    </row>
    <row r="1384" spans="13:13" x14ac:dyDescent="0.25">
      <c r="M1384" s="9" t="s">
        <v>309</v>
      </c>
    </row>
    <row r="1385" spans="13:13" x14ac:dyDescent="0.25">
      <c r="M1385" s="25">
        <v>22</v>
      </c>
    </row>
    <row r="1386" spans="13:13" x14ac:dyDescent="0.25">
      <c r="M1386" s="26">
        <v>23</v>
      </c>
    </row>
    <row r="1387" spans="13:13" x14ac:dyDescent="0.25">
      <c r="M1387" s="27">
        <v>36</v>
      </c>
    </row>
    <row r="1388" spans="13:13" x14ac:dyDescent="0.25">
      <c r="M1388" s="9" t="s">
        <v>310</v>
      </c>
    </row>
    <row r="1389" spans="13:13" x14ac:dyDescent="0.25">
      <c r="M1389" s="25">
        <v>22</v>
      </c>
    </row>
    <row r="1390" spans="13:13" x14ac:dyDescent="0.25">
      <c r="M1390" s="26">
        <v>23</v>
      </c>
    </row>
    <row r="1391" spans="13:13" x14ac:dyDescent="0.25">
      <c r="M1391" s="27">
        <v>36</v>
      </c>
    </row>
    <row r="1392" spans="13:13" x14ac:dyDescent="0.25">
      <c r="M1392" s="9" t="s">
        <v>311</v>
      </c>
    </row>
    <row r="1393" spans="13:13" x14ac:dyDescent="0.25">
      <c r="M1393" s="25">
        <v>22</v>
      </c>
    </row>
    <row r="1394" spans="13:13" x14ac:dyDescent="0.25">
      <c r="M1394" s="26">
        <v>23</v>
      </c>
    </row>
    <row r="1395" spans="13:13" x14ac:dyDescent="0.25">
      <c r="M1395" s="27">
        <v>36</v>
      </c>
    </row>
    <row r="1396" spans="13:13" x14ac:dyDescent="0.25">
      <c r="M1396" s="8" t="s">
        <v>312</v>
      </c>
    </row>
    <row r="1397" spans="13:13" x14ac:dyDescent="0.25">
      <c r="M1397" s="9" t="s">
        <v>313</v>
      </c>
    </row>
    <row r="1398" spans="13:13" x14ac:dyDescent="0.25">
      <c r="M1398" s="25">
        <v>20</v>
      </c>
    </row>
    <row r="1399" spans="13:13" x14ac:dyDescent="0.25">
      <c r="M1399" s="26">
        <v>22</v>
      </c>
    </row>
    <row r="1400" spans="13:13" x14ac:dyDescent="0.25">
      <c r="M1400" s="27">
        <v>33</v>
      </c>
    </row>
    <row r="1401" spans="13:13" x14ac:dyDescent="0.25">
      <c r="M1401" s="9" t="s">
        <v>314</v>
      </c>
    </row>
    <row r="1402" spans="13:13" x14ac:dyDescent="0.25">
      <c r="M1402" s="25">
        <v>20</v>
      </c>
    </row>
    <row r="1403" spans="13:13" x14ac:dyDescent="0.25">
      <c r="M1403" s="26">
        <v>22</v>
      </c>
    </row>
    <row r="1404" spans="13:13" x14ac:dyDescent="0.25">
      <c r="M1404" s="27">
        <v>33</v>
      </c>
    </row>
    <row r="1405" spans="13:13" x14ac:dyDescent="0.25">
      <c r="M1405" s="9" t="s">
        <v>330</v>
      </c>
    </row>
    <row r="1406" spans="13:13" x14ac:dyDescent="0.25">
      <c r="M1406" s="25">
        <v>16</v>
      </c>
    </row>
    <row r="1407" spans="13:13" x14ac:dyDescent="0.25">
      <c r="M1407" s="26">
        <v>19</v>
      </c>
    </row>
    <row r="1408" spans="13:13" x14ac:dyDescent="0.25">
      <c r="M1408" s="27">
        <v>28</v>
      </c>
    </row>
    <row r="1409" spans="13:13" x14ac:dyDescent="0.25">
      <c r="M1409" s="9" t="s">
        <v>315</v>
      </c>
    </row>
    <row r="1410" spans="13:13" x14ac:dyDescent="0.25">
      <c r="M1410" s="25">
        <v>20</v>
      </c>
    </row>
    <row r="1411" spans="13:13" x14ac:dyDescent="0.25">
      <c r="M1411" s="26">
        <v>22</v>
      </c>
    </row>
    <row r="1412" spans="13:13" x14ac:dyDescent="0.25">
      <c r="M1412" s="27">
        <v>33</v>
      </c>
    </row>
    <row r="1413" spans="13:13" x14ac:dyDescent="0.25">
      <c r="M1413" s="8" t="s">
        <v>316</v>
      </c>
    </row>
    <row r="1414" spans="13:13" x14ac:dyDescent="0.25">
      <c r="M1414" s="9" t="s">
        <v>258</v>
      </c>
    </row>
    <row r="1415" spans="13:13" x14ac:dyDescent="0.25">
      <c r="M1415" s="25">
        <v>16</v>
      </c>
    </row>
    <row r="1416" spans="13:13" x14ac:dyDescent="0.25">
      <c r="M1416" s="26">
        <v>19</v>
      </c>
    </row>
    <row r="1417" spans="13:13" x14ac:dyDescent="0.25">
      <c r="M1417" s="27">
        <v>28</v>
      </c>
    </row>
    <row r="1418" spans="13:13" x14ac:dyDescent="0.25">
      <c r="M1418" s="9" t="s">
        <v>330</v>
      </c>
    </row>
    <row r="1419" spans="13:13" x14ac:dyDescent="0.25">
      <c r="M1419" s="25">
        <v>16</v>
      </c>
    </row>
    <row r="1420" spans="13:13" x14ac:dyDescent="0.25">
      <c r="M1420" s="26">
        <v>19</v>
      </c>
    </row>
    <row r="1421" spans="13:13" x14ac:dyDescent="0.25">
      <c r="M1421" s="27">
        <v>28</v>
      </c>
    </row>
    <row r="1422" spans="13:13" x14ac:dyDescent="0.25">
      <c r="M1422" s="9" t="s">
        <v>473</v>
      </c>
    </row>
    <row r="1423" spans="13:13" x14ac:dyDescent="0.25">
      <c r="M1423" s="25">
        <v>16</v>
      </c>
    </row>
    <row r="1424" spans="13:13" x14ac:dyDescent="0.25">
      <c r="M1424" s="26">
        <v>19</v>
      </c>
    </row>
    <row r="1425" spans="13:13" x14ac:dyDescent="0.25">
      <c r="M1425" s="27">
        <v>28</v>
      </c>
    </row>
    <row r="1426" spans="13:13" x14ac:dyDescent="0.25">
      <c r="M1426" s="8" t="s">
        <v>317</v>
      </c>
    </row>
    <row r="1427" spans="13:13" x14ac:dyDescent="0.25">
      <c r="M1427" s="9" t="s">
        <v>318</v>
      </c>
    </row>
    <row r="1428" spans="13:13" x14ac:dyDescent="0.25">
      <c r="M1428" s="25">
        <v>18</v>
      </c>
    </row>
    <row r="1429" spans="13:13" x14ac:dyDescent="0.25">
      <c r="M1429" s="26">
        <v>20</v>
      </c>
    </row>
    <row r="1430" spans="13:13" x14ac:dyDescent="0.25">
      <c r="M1430" s="27">
        <v>31</v>
      </c>
    </row>
    <row r="1431" spans="13:13" x14ac:dyDescent="0.25">
      <c r="M1431" s="9" t="s">
        <v>319</v>
      </c>
    </row>
    <row r="1432" spans="13:13" x14ac:dyDescent="0.25">
      <c r="M1432" s="25">
        <v>23</v>
      </c>
    </row>
    <row r="1433" spans="13:13" x14ac:dyDescent="0.25">
      <c r="M1433" s="26">
        <v>26</v>
      </c>
    </row>
    <row r="1434" spans="13:13" x14ac:dyDescent="0.25">
      <c r="M1434" s="27">
        <v>38</v>
      </c>
    </row>
    <row r="1435" spans="13:13" x14ac:dyDescent="0.25">
      <c r="M1435" s="9" t="s">
        <v>330</v>
      </c>
    </row>
    <row r="1436" spans="13:13" x14ac:dyDescent="0.25">
      <c r="M1436" s="25">
        <v>16</v>
      </c>
    </row>
    <row r="1437" spans="13:13" x14ac:dyDescent="0.25">
      <c r="M1437" s="26">
        <v>19</v>
      </c>
    </row>
    <row r="1438" spans="13:13" x14ac:dyDescent="0.25">
      <c r="M1438" s="27">
        <v>28</v>
      </c>
    </row>
  </sheetData>
  <mergeCells count="12">
    <mergeCell ref="P1:V1"/>
    <mergeCell ref="P6:V6"/>
    <mergeCell ref="P11:V11"/>
    <mergeCell ref="P16:V16"/>
    <mergeCell ref="P22:V22"/>
    <mergeCell ref="P48:V48"/>
    <mergeCell ref="P54:V54"/>
    <mergeCell ref="P60:V60"/>
    <mergeCell ref="P42:V42"/>
    <mergeCell ref="P27:V27"/>
    <mergeCell ref="P32:V32"/>
    <mergeCell ref="P37:V37"/>
  </mergeCells>
  <pageMargins left="0.7" right="0.7" top="0.75" bottom="0.75" header="0.3" footer="0.3"/>
  <pageSetup scale="24" fitToHeight="0" orientation="portrait" r:id="rId4"/>
  <legacy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X 5 j U f 6 M o K K n A A A A + A A A A B I A H A B D b 2 5 m a W c v U G F j a 2 F n Z S 5 4 b W w g o h g A K K A U A A A A A A A A A A A A A A A A A A A A A A A A A A A A h Y 9 B D o I w F E S v Q r q n L Y i B k E 9 Z u J X E h G j c N q V C I x R D i + V u L j y S V 5 B E U X c u Z / I m e f O 4 3 S G f u t a 7 y s G o X m c o w B R 5 U o u + U r r O 0 G h P f o J y B j s u z r y W 3 g x r k 0 5 G Z a i x 9 p I S 4 p z D b o X 7 o S Y h p Q E 5 F t t S N L L j v t L G c i 0 k + q y q / y v E 4 P C S Y S G O E 7 y O I 4 q j J A C y 1 F A o / U X C 2 R h T I D 8 l b M b W j o N k U v v 7 E s g S g b x f s C d Q S w M E F A A C A A g A + X 5 j 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l + Y 1 E o i k e 4 D g A A A B E A A A A T A B w A R m 9 y b X V s Y X M v U 2 V j d G l v b j E u b S C i G A A o o B Q A A A A A A A A A A A A A A A A A A A A A A A A A A A A r T k 0 u y c z P U w i G 0 I b W A F B L A Q I t A B Q A A g A I A P l + Y 1 H + j K C i p w A A A P g A A A A S A A A A A A A A A A A A A A A A A A A A A A B D b 2 5 m a W c v U G F j a 2 F n Z S 5 4 b W x Q S w E C L Q A U A A I A C A D 5 f m N R D 8 r p q 6 Q A A A D p A A A A E w A A A A A A A A A A A A A A A A D z A A A A W 0 N v b n R l b n R f V H l w Z X N d L n h t b F B L A Q I t A B Q A A g A I A P l + Y 1 E 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E F C C 3 / A M N S Z f X B p 6 m 8 E d P A A A A A A I A A A A A A A N m A A D A A A A A E A A A A I T 8 C d r 7 z / M v 3 B R H y V d l s n g A A A A A B I A A A K A A A A A Q A A A A e M O o o L E A a v 8 P a u t R k J H 2 l F A A A A D G B Q x 5 x + U + z C O f D a C R A q U F d R a F C 1 y w H 8 O 0 B o J F a r M u E p Y s 8 s x k m A x v / h 7 C 6 b o r D V u r D A R Q k Z N E J L / W V k 6 O T g e I M s + l 0 + d v H r 5 X s g e 4 m D K r I B Q A A A D I L X Z d h w w 5 D P s A 8 + r W n K / i 1 B y e Q g = = < / D a t a M a s h u p > 
</file>

<file path=customXml/itemProps1.xml><?xml version="1.0" encoding="utf-8"?>
<ds:datastoreItem xmlns:ds="http://schemas.openxmlformats.org/officeDocument/2006/customXml" ds:itemID="{399716C8-BBE0-4CC7-9631-79B10F12F0E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31</vt:i4>
      </vt:variant>
    </vt:vector>
  </HeadingPairs>
  <TitlesOfParts>
    <vt:vector size="35" baseType="lpstr">
      <vt:lpstr>Details</vt:lpstr>
      <vt:lpstr>Trips - Per Diem Calc</vt:lpstr>
      <vt:lpstr>Tips &amp; Terms</vt:lpstr>
      <vt:lpstr>Sheet1</vt:lpstr>
      <vt:lpstr>GSA</vt:lpstr>
      <vt:lpstr>Per_Diem</vt:lpstr>
      <vt:lpstr>Per_Diem1</vt:lpstr>
      <vt:lpstr>Per_Diem10</vt:lpstr>
      <vt:lpstr>Per_Diem11</vt:lpstr>
      <vt:lpstr>Per_Diem12</vt:lpstr>
      <vt:lpstr>Per_Diem13</vt:lpstr>
      <vt:lpstr>Per_Diem14</vt:lpstr>
      <vt:lpstr>Per_Diem15</vt:lpstr>
      <vt:lpstr>Per_Diem16</vt:lpstr>
      <vt:lpstr>Per_Diem17</vt:lpstr>
      <vt:lpstr>Per_Diem18</vt:lpstr>
      <vt:lpstr>Per_Diem19</vt:lpstr>
      <vt:lpstr>Per_Diem2</vt:lpstr>
      <vt:lpstr>Per_Diem20</vt:lpstr>
      <vt:lpstr>Per_Diem21</vt:lpstr>
      <vt:lpstr>Per_DIem22</vt:lpstr>
      <vt:lpstr>Per_Diem23</vt:lpstr>
      <vt:lpstr>Per_Diem24</vt:lpstr>
      <vt:lpstr>Per_Diem25</vt:lpstr>
      <vt:lpstr>Per_Diem26</vt:lpstr>
      <vt:lpstr>Per_Diem27</vt:lpstr>
      <vt:lpstr>Per_Diem28</vt:lpstr>
      <vt:lpstr>Per_Diem3</vt:lpstr>
      <vt:lpstr>Per_Diem4</vt:lpstr>
      <vt:lpstr>Per_Diem5</vt:lpstr>
      <vt:lpstr>Per_Diem6</vt:lpstr>
      <vt:lpstr>Per_Diem7</vt:lpstr>
      <vt:lpstr>Per_Diem8</vt:lpstr>
      <vt:lpstr>Per_Diem9</vt:lpstr>
      <vt:lpstr>trip</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Olsen, Philip</dc:creator>
  <cp:lastModifiedBy>Witt, Caleb</cp:lastModifiedBy>
  <cp:lastPrinted>2026-04-01T21:11:36Z</cp:lastPrinted>
  <dcterms:created xsi:type="dcterms:W3CDTF">2020-02-13T16:06:36Z</dcterms:created>
  <dcterms:modified xsi:type="dcterms:W3CDTF">2026-04-02T19:34:46Z</dcterms:modified>
</cp:coreProperties>
</file>