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15" windowHeight="6060" activeTab="0"/>
  </bookViews>
  <sheets>
    <sheet name="PAYCL2005" sheetId="1" r:id="rId1"/>
  </sheets>
  <definedNames>
    <definedName name="GRW">'PAYCL2005'!$F$9</definedName>
    <definedName name="_xlnm.Print_Area" localSheetId="0">'PAYCL2005'!$A$1:$F$44</definedName>
    <definedName name="Print_Area_MI">'PAYCL2005'!$A$1:$G$29</definedName>
    <definedName name="TS">'PAYCL2005'!$B$23</definedName>
  </definedNames>
  <calcPr fullCalcOnLoad="1"/>
</workbook>
</file>

<file path=xl/sharedStrings.xml><?xml version="1.0" encoding="utf-8"?>
<sst xmlns="http://schemas.openxmlformats.org/spreadsheetml/2006/main" count="231" uniqueCount="147">
  <si>
    <t>Tax</t>
  </si>
  <si>
    <t>Tables</t>
  </si>
  <si>
    <t>DOCUMENTATION</t>
  </si>
  <si>
    <t>Net Pay</t>
  </si>
  <si>
    <t>Federal</t>
  </si>
  <si>
    <t>Biweekly</t>
  </si>
  <si>
    <t>Single</t>
  </si>
  <si>
    <t>__</t>
  </si>
  <si>
    <t>_______________________________________________________________________________________________________________________________</t>
  </si>
  <si>
    <t>CELL ADDRESS</t>
  </si>
  <si>
    <t>EXPLANATION</t>
  </si>
  <si>
    <t>Exemptions</t>
  </si>
  <si>
    <t>|</t>
  </si>
  <si>
    <t>Enter the requested information in Column B.</t>
  </si>
  <si>
    <t>m</t>
  </si>
  <si>
    <t/>
  </si>
  <si>
    <t>The results will appear in Column F.</t>
  </si>
  <si>
    <t>A5 thru B15</t>
  </si>
  <si>
    <t xml:space="preserve">Basic information is entered in column B as directed in </t>
  </si>
  <si>
    <t>Pay Cycle</t>
  </si>
  <si>
    <t>|_</t>
  </si>
  <si>
    <t>___________________________________________________________________</t>
  </si>
  <si>
    <t>column A.  This information is used to perform the needed</t>
  </si>
  <si>
    <t>(BW,or M)</t>
  </si>
  <si>
    <t>computations.</t>
  </si>
  <si>
    <t>Gross</t>
  </si>
  <si>
    <t>Marital Status</t>
  </si>
  <si>
    <t>Total</t>
  </si>
  <si>
    <t>C7 thru F8</t>
  </si>
  <si>
    <t xml:space="preserve">Retirement information is entered in columns D and F as </t>
  </si>
  <si>
    <t xml:space="preserve">       (S or M)</t>
  </si>
  <si>
    <t>FIT</t>
  </si>
  <si>
    <t>directed in columns C and E.  This identifies the amount</t>
  </si>
  <si>
    <t>Social Security</t>
  </si>
  <si>
    <t>y</t>
  </si>
  <si>
    <t>biweekly</t>
  </si>
  <si>
    <t>Married</t>
  </si>
  <si>
    <t>of wages which is not subject to taxes.</t>
  </si>
  <si>
    <t>Gross Wages</t>
  </si>
  <si>
    <t>Retirement</t>
  </si>
  <si>
    <t>Rate</t>
  </si>
  <si>
    <t>G4 thru G8</t>
  </si>
  <si>
    <t xml:space="preserve">These cells compare entries for pay cycle and marital </t>
  </si>
  <si>
    <t>Units</t>
  </si>
  <si>
    <t>and</t>
  </si>
  <si>
    <t xml:space="preserve">status to constants.  Based on the comparisons, different </t>
  </si>
  <si>
    <t>SIT</t>
  </si>
  <si>
    <t>G39 thru G45</t>
  </si>
  <si>
    <t xml:space="preserve">values are placed in cell G8.  This value is used as </t>
  </si>
  <si>
    <t>Add FIT</t>
  </si>
  <si>
    <t>Soc Sec</t>
  </si>
  <si>
    <t>explained in the next group.</t>
  </si>
  <si>
    <t>Add SIT</t>
  </si>
  <si>
    <t>DCP</t>
  </si>
  <si>
    <t>H8 thru K16</t>
  </si>
  <si>
    <t>These cells use the value in G8 to select the correct</t>
  </si>
  <si>
    <t>value from the four tables listed in L1 thru N37.</t>
  </si>
  <si>
    <t xml:space="preserve">      ***Page Down***</t>
  </si>
  <si>
    <t>Monthly</t>
  </si>
  <si>
    <t>H40 thru k45</t>
  </si>
  <si>
    <t>G9 and G44</t>
  </si>
  <si>
    <t xml:space="preserve">This cell compares the pay cycle value to a standard to </t>
  </si>
  <si>
    <t xml:space="preserve">  Tax Sheltered</t>
  </si>
  <si>
    <t>Deductions</t>
  </si>
  <si>
    <t>determine the proper amount to allow for each exemption.</t>
  </si>
  <si>
    <t xml:space="preserve">   (Y or N)</t>
  </si>
  <si>
    <t>Optional</t>
  </si>
  <si>
    <t>% Withheld</t>
  </si>
  <si>
    <t>Tax Sheltered</t>
  </si>
  <si>
    <t>G10 and G45</t>
  </si>
  <si>
    <t xml:space="preserve">This cell computes taxable wages by taking total gross </t>
  </si>
  <si>
    <t>DCP $ Withheld</t>
  </si>
  <si>
    <t>____________</t>
  </si>
  <si>
    <t xml:space="preserve">less tax-sheltered retirement less the withholding amount </t>
  </si>
  <si>
    <t>Take Home</t>
  </si>
  <si>
    <t>times the number of exemptions.</t>
  </si>
  <si>
    <t>Pay</t>
  </si>
  <si>
    <t>G11 thru G12</t>
  </si>
  <si>
    <t>These cells determine if the retirement is tax sheltered</t>
  </si>
  <si>
    <t>Health(Sec 125)</t>
  </si>
  <si>
    <t>and then determines the amount for use in cell G10 &amp; G45.</t>
  </si>
  <si>
    <t>Dental(Sec 125)</t>
  </si>
  <si>
    <t>Med Rm(Sec 125)</t>
  </si>
  <si>
    <t>State Contribution</t>
  </si>
  <si>
    <t>E11</t>
  </si>
  <si>
    <t>Comutes total gross by multiplying the values enter in</t>
  </si>
  <si>
    <t>Dep Cr(Sec 125)</t>
  </si>
  <si>
    <t>column B.</t>
  </si>
  <si>
    <t>Life</t>
  </si>
  <si>
    <t>E14</t>
  </si>
  <si>
    <t xml:space="preserve">Computes federal tax withholding by using the table </t>
  </si>
  <si>
    <t>Credit Un</t>
  </si>
  <si>
    <t>in cells H8 thru K16 and vlookup to identify the proper</t>
  </si>
  <si>
    <t>Other</t>
  </si>
  <si>
    <t>values to use in the formula.</t>
  </si>
  <si>
    <t>E15</t>
  </si>
  <si>
    <t>Computes state income tax withholding using cells H40 thru K45.</t>
  </si>
  <si>
    <t xml:space="preserve">State </t>
  </si>
  <si>
    <t>E16</t>
  </si>
  <si>
    <t>Computes social security using the standard percentage.</t>
  </si>
  <si>
    <t>E17</t>
  </si>
  <si>
    <t xml:space="preserve">Comutes retirement by multiplying the gross by the </t>
  </si>
  <si>
    <t xml:space="preserve">percentage entered and adding the fixed amount. </t>
  </si>
  <si>
    <t>G23 thru H31</t>
  </si>
  <si>
    <t>Computes the proper amount to hold for garnishment.</t>
  </si>
  <si>
    <t>G23-H26 is for biweekly and G28-H31 is for monthly.</t>
  </si>
  <si>
    <t>G23  G28</t>
  </si>
  <si>
    <t>Compares disposable income to protected amount for the</t>
  </si>
  <si>
    <t>pay period to see if any can be held.</t>
  </si>
  <si>
    <t>State</t>
  </si>
  <si>
    <t>G24  G29</t>
  </si>
  <si>
    <t xml:space="preserve">Determines if 25% or amount exceeding protected amount </t>
  </si>
  <si>
    <t>should be held.</t>
  </si>
  <si>
    <t>H24  H29</t>
  </si>
  <si>
    <t>Selects the lessor of the above two amounts.  Non head of</t>
  </si>
  <si>
    <t>household amount.</t>
  </si>
  <si>
    <t>G25  G30</t>
  </si>
  <si>
    <t>Determines if 15% or amount exceeding protected amount</t>
  </si>
  <si>
    <t>G26  G31</t>
  </si>
  <si>
    <t>Determines if amount exceeding protected amount or 15%</t>
  </si>
  <si>
    <t>H26  H31</t>
  </si>
  <si>
    <t>Select the lessor of the above two amounts and the G23/G28</t>
  </si>
  <si>
    <t>amount.  Head of household amount.</t>
  </si>
  <si>
    <t xml:space="preserve">The G25-G26/G30-G31 comparisons are necessary as the </t>
  </si>
  <si>
    <t>Disposable Income approaches the break point, the 15%</t>
  </si>
  <si>
    <t>computaion will become lower than the difference which is</t>
  </si>
  <si>
    <t>based on 25%.</t>
  </si>
  <si>
    <t>E33</t>
  </si>
  <si>
    <t>Selects the proper 15% amount depending upon the pay cycle.</t>
  </si>
  <si>
    <t>E35</t>
  </si>
  <si>
    <t>Selects the proper 25% amount depending upon the pay cycle.</t>
  </si>
  <si>
    <t>Vision(Sec125)</t>
  </si>
  <si>
    <t>Parking(Sec 132)</t>
  </si>
  <si>
    <t>Withholding</t>
  </si>
  <si>
    <t>Allowance</t>
  </si>
  <si>
    <t>Federal Biweekly</t>
  </si>
  <si>
    <t>Federal Monthly</t>
  </si>
  <si>
    <t>State Biweekly</t>
  </si>
  <si>
    <t>State Monthly</t>
  </si>
  <si>
    <t>H9</t>
  </si>
  <si>
    <t>Uses values from B7 to determine the proper federal withholding</t>
  </si>
  <si>
    <t xml:space="preserve"> allowance amount obtained from cells N84 and N85.</t>
  </si>
  <si>
    <t>H44</t>
  </si>
  <si>
    <t>Uses values from B7 to determine the proper state withholding</t>
  </si>
  <si>
    <t xml:space="preserve"> allowance amount obtained from cells N87 and N88.</t>
  </si>
  <si>
    <t>version 12/15/2004</t>
  </si>
  <si>
    <t>Calculation for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</si>
</sst>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General_)"/>
    <numFmt numFmtId="167" formatCode="#,##0.000_);\(#,##0.000\)"/>
    <numFmt numFmtId="168" formatCode="0.00_)"/>
    <numFmt numFmtId="169" formatCode="0.0000_)"/>
    <numFmt numFmtId="170" formatCode="0.0000"/>
    <numFmt numFmtId="171" formatCode="#,##0.00000_);\(#,##0.00000\)"/>
  </numFmts>
  <fonts count="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168" fontId="0" fillId="0" borderId="0" xfId="0" applyAlignment="1">
      <alignment/>
    </xf>
    <xf numFmtId="168" fontId="0" fillId="0" borderId="0" xfId="0" applyAlignment="1">
      <alignment horizontal="right"/>
    </xf>
    <xf numFmtId="168" fontId="0" fillId="0" borderId="0" xfId="0" applyAlignment="1">
      <alignment horizontal="left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8" fontId="0" fillId="0" borderId="0" xfId="0" applyAlignment="1">
      <alignment horizontal="center"/>
    </xf>
    <xf numFmtId="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>
      <alignment/>
    </xf>
    <xf numFmtId="168" fontId="0" fillId="0" borderId="0" xfId="0" applyAlignment="1" quotePrefix="1">
      <alignment horizontal="left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165" fontId="0" fillId="0" borderId="0" xfId="0" applyNumberFormat="1" applyAlignment="1" applyProtection="1">
      <alignment/>
      <protection locked="0"/>
    </xf>
    <xf numFmtId="168" fontId="0" fillId="0" borderId="0" xfId="0" applyAlignment="1" applyProtection="1">
      <alignment horizontal="right"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showGridLines="0" tabSelected="1" workbookViewId="0" topLeftCell="A1">
      <selection activeCell="B13" sqref="B13"/>
    </sheetView>
  </sheetViews>
  <sheetFormatPr defaultColWidth="8.88671875" defaultRowHeight="15"/>
  <cols>
    <col min="1" max="1" width="15.77734375" style="0" customWidth="1"/>
    <col min="2" max="2" width="12.77734375" style="0" customWidth="1"/>
    <col min="3" max="3" width="1.77734375" style="0" customWidth="1"/>
    <col min="4" max="4" width="8.77734375" style="0" customWidth="1"/>
    <col min="5" max="5" width="15.77734375" style="0" customWidth="1"/>
    <col min="6" max="6" width="19.99609375" style="0" customWidth="1"/>
    <col min="7" max="7" width="9.77734375" style="0" customWidth="1"/>
    <col min="8" max="15" width="19.99609375" style="0" customWidth="1"/>
    <col min="16" max="16" width="14.77734375" style="0" customWidth="1"/>
    <col min="17" max="16384" width="19.99609375" style="0" customWidth="1"/>
  </cols>
  <sheetData>
    <row r="1" spans="13:16" ht="15">
      <c r="M1" s="1" t="s">
        <v>0</v>
      </c>
      <c r="N1" s="2" t="s">
        <v>1</v>
      </c>
      <c r="O1" s="3"/>
      <c r="P1" s="2" t="s">
        <v>2</v>
      </c>
    </row>
    <row r="2" spans="2:15" ht="15">
      <c r="B2" s="1" t="s">
        <v>3</v>
      </c>
      <c r="D2" s="13" t="s">
        <v>146</v>
      </c>
      <c r="F2" s="2" t="s">
        <v>145</v>
      </c>
      <c r="M2" s="2" t="s">
        <v>4</v>
      </c>
      <c r="N2" s="2" t="s">
        <v>5</v>
      </c>
      <c r="O2" s="4" t="s">
        <v>6</v>
      </c>
    </row>
    <row r="3" spans="3:17" ht="15">
      <c r="C3" s="2" t="s">
        <v>7</v>
      </c>
      <c r="D3" s="2" t="s">
        <v>8</v>
      </c>
      <c r="M3" s="16">
        <v>0</v>
      </c>
      <c r="N3" s="16">
        <v>0</v>
      </c>
      <c r="O3" s="3">
        <v>0</v>
      </c>
      <c r="P3" s="2" t="s">
        <v>9</v>
      </c>
      <c r="Q3" s="2" t="s">
        <v>10</v>
      </c>
    </row>
    <row r="4" spans="1:15" ht="15">
      <c r="A4" s="2" t="s">
        <v>11</v>
      </c>
      <c r="B4" s="18">
        <v>1</v>
      </c>
      <c r="C4" s="2" t="s">
        <v>12</v>
      </c>
      <c r="D4" s="2" t="s">
        <v>13</v>
      </c>
      <c r="H4" s="2" t="s">
        <v>14</v>
      </c>
      <c r="M4" s="16">
        <v>102</v>
      </c>
      <c r="N4" s="16">
        <v>0</v>
      </c>
      <c r="O4" s="3">
        <v>0.1</v>
      </c>
    </row>
    <row r="5" spans="1:17" ht="15">
      <c r="A5" s="2" t="s">
        <v>15</v>
      </c>
      <c r="B5" s="6" t="s">
        <v>15</v>
      </c>
      <c r="C5" s="2" t="s">
        <v>12</v>
      </c>
      <c r="D5" s="2" t="s">
        <v>16</v>
      </c>
      <c r="H5" s="5">
        <f>IF((B7=H4),2,0)</f>
        <v>2</v>
      </c>
      <c r="K5" s="2" t="s">
        <v>15</v>
      </c>
      <c r="M5" s="16">
        <v>377</v>
      </c>
      <c r="N5" s="16">
        <v>27.5</v>
      </c>
      <c r="O5" s="3">
        <v>0.15</v>
      </c>
      <c r="P5" s="2" t="s">
        <v>17</v>
      </c>
      <c r="Q5" s="2" t="s">
        <v>18</v>
      </c>
    </row>
    <row r="6" spans="1:17" ht="15">
      <c r="A6" s="2" t="s">
        <v>19</v>
      </c>
      <c r="C6" s="2" t="s">
        <v>20</v>
      </c>
      <c r="D6" s="2" t="s">
        <v>21</v>
      </c>
      <c r="H6" s="2" t="s">
        <v>14</v>
      </c>
      <c r="K6" s="2" t="s">
        <v>15</v>
      </c>
      <c r="M6" s="16">
        <v>1212</v>
      </c>
      <c r="N6" s="16">
        <v>152.75</v>
      </c>
      <c r="O6" s="3">
        <v>0.25</v>
      </c>
      <c r="Q6" s="2" t="s">
        <v>22</v>
      </c>
    </row>
    <row r="7" spans="1:17" ht="15">
      <c r="A7" s="2" t="s">
        <v>23</v>
      </c>
      <c r="B7" s="19" t="s">
        <v>14</v>
      </c>
      <c r="C7" s="2" t="s">
        <v>12</v>
      </c>
      <c r="H7" s="7">
        <f>IF((B10=H6),1,0)</f>
        <v>1</v>
      </c>
      <c r="K7" s="2" t="s">
        <v>15</v>
      </c>
      <c r="M7" s="16">
        <v>2683</v>
      </c>
      <c r="N7" s="16">
        <v>520.5</v>
      </c>
      <c r="O7" s="3">
        <v>0.28</v>
      </c>
      <c r="Q7" s="2" t="s">
        <v>24</v>
      </c>
    </row>
    <row r="8" spans="3:15" ht="15">
      <c r="C8" s="2" t="s">
        <v>12</v>
      </c>
      <c r="E8" s="8" t="s">
        <v>25</v>
      </c>
      <c r="H8" s="5">
        <f>(H5+H7)</f>
        <v>3</v>
      </c>
      <c r="I8">
        <f aca="true" t="shared" si="0" ref="I8:I15">CHOOSE($H$8+1,M3,M12,M21,M30)</f>
        <v>0</v>
      </c>
      <c r="J8">
        <f aca="true" t="shared" si="1" ref="J8:L15">CHOOSE($H$8+1,M3,M12,M21,M30)</f>
        <v>0</v>
      </c>
      <c r="K8">
        <f t="shared" si="1"/>
        <v>0</v>
      </c>
      <c r="L8">
        <f t="shared" si="1"/>
        <v>0</v>
      </c>
      <c r="M8" s="16">
        <v>5844</v>
      </c>
      <c r="N8" s="16">
        <v>1405.58</v>
      </c>
      <c r="O8" s="3">
        <v>0.33</v>
      </c>
    </row>
    <row r="9" spans="1:17" ht="15">
      <c r="A9" s="2" t="s">
        <v>26</v>
      </c>
      <c r="C9" s="2" t="s">
        <v>12</v>
      </c>
      <c r="E9" s="2" t="s">
        <v>27</v>
      </c>
      <c r="F9" s="9">
        <f>B13*B14</f>
        <v>2000</v>
      </c>
      <c r="H9">
        <f>IF((B7=H4),N84,N83)</f>
        <v>266.67</v>
      </c>
      <c r="I9">
        <f t="shared" si="0"/>
        <v>667</v>
      </c>
      <c r="J9">
        <f t="shared" si="1"/>
        <v>667</v>
      </c>
      <c r="K9">
        <f t="shared" si="1"/>
        <v>0</v>
      </c>
      <c r="L9">
        <f t="shared" si="1"/>
        <v>0.1</v>
      </c>
      <c r="M9" s="16">
        <v>12625</v>
      </c>
      <c r="N9" s="16">
        <v>3643.31</v>
      </c>
      <c r="O9" s="3">
        <v>0.35</v>
      </c>
      <c r="P9" s="2" t="s">
        <v>28</v>
      </c>
      <c r="Q9" s="2" t="s">
        <v>29</v>
      </c>
    </row>
    <row r="10" spans="1:17" ht="15">
      <c r="A10" s="1" t="s">
        <v>30</v>
      </c>
      <c r="B10" s="19" t="s">
        <v>14</v>
      </c>
      <c r="C10" s="2" t="s">
        <v>12</v>
      </c>
      <c r="E10" s="2" t="s">
        <v>31</v>
      </c>
      <c r="F10" s="10">
        <f>F9-F17-F24-B25</f>
        <v>1904</v>
      </c>
      <c r="H10" s="9">
        <f>IF(H14&lt;0,0,H14)</f>
        <v>1637.33</v>
      </c>
      <c r="I10">
        <f t="shared" si="0"/>
        <v>1883</v>
      </c>
      <c r="J10">
        <f t="shared" si="1"/>
        <v>1883</v>
      </c>
      <c r="K10">
        <f t="shared" si="1"/>
        <v>121.6</v>
      </c>
      <c r="L10">
        <f t="shared" si="1"/>
        <v>0.15</v>
      </c>
      <c r="M10" s="16">
        <v>9999999</v>
      </c>
      <c r="N10" s="16">
        <v>999999999</v>
      </c>
      <c r="O10" s="3">
        <v>1</v>
      </c>
      <c r="Q10" s="2" t="s">
        <v>32</v>
      </c>
    </row>
    <row r="11" spans="3:17" ht="15">
      <c r="C11" s="2" t="s">
        <v>12</v>
      </c>
      <c r="E11" s="2" t="s">
        <v>33</v>
      </c>
      <c r="F11" s="10">
        <f>F9-F24</f>
        <v>2000</v>
      </c>
      <c r="H11" s="2" t="s">
        <v>34</v>
      </c>
      <c r="I11">
        <f t="shared" si="0"/>
        <v>5517</v>
      </c>
      <c r="J11">
        <f t="shared" si="1"/>
        <v>5517</v>
      </c>
      <c r="K11">
        <f t="shared" si="1"/>
        <v>666.7</v>
      </c>
      <c r="L11">
        <f t="shared" si="1"/>
        <v>0.25</v>
      </c>
      <c r="M11" s="17" t="s">
        <v>4</v>
      </c>
      <c r="N11" s="17" t="s">
        <v>35</v>
      </c>
      <c r="O11" s="4" t="s">
        <v>36</v>
      </c>
      <c r="Q11" s="2" t="s">
        <v>37</v>
      </c>
    </row>
    <row r="12" spans="1:15" ht="15">
      <c r="A12" s="2" t="s">
        <v>38</v>
      </c>
      <c r="C12" s="2" t="s">
        <v>12</v>
      </c>
      <c r="E12" s="2" t="s">
        <v>39</v>
      </c>
      <c r="F12" s="10">
        <f>F9</f>
        <v>2000</v>
      </c>
      <c r="H12" s="9">
        <f>IF(B23=H11,F17,0)</f>
        <v>96</v>
      </c>
      <c r="I12">
        <f t="shared" si="0"/>
        <v>10063</v>
      </c>
      <c r="J12">
        <f t="shared" si="1"/>
        <v>10063</v>
      </c>
      <c r="K12">
        <f t="shared" si="1"/>
        <v>1803.2</v>
      </c>
      <c r="L12">
        <f t="shared" si="1"/>
        <v>0.28</v>
      </c>
      <c r="M12" s="16">
        <v>0</v>
      </c>
      <c r="N12" s="16">
        <v>0</v>
      </c>
      <c r="O12" s="3">
        <v>0</v>
      </c>
    </row>
    <row r="13" spans="1:17" ht="15">
      <c r="A13" s="2" t="s">
        <v>40</v>
      </c>
      <c r="B13" s="20">
        <v>2000</v>
      </c>
      <c r="C13" s="2" t="s">
        <v>12</v>
      </c>
      <c r="I13">
        <f t="shared" si="0"/>
        <v>15800</v>
      </c>
      <c r="J13">
        <f t="shared" si="1"/>
        <v>15800</v>
      </c>
      <c r="K13">
        <f t="shared" si="1"/>
        <v>3409.56</v>
      </c>
      <c r="L13">
        <f t="shared" si="1"/>
        <v>0.33</v>
      </c>
      <c r="M13" s="16">
        <v>308</v>
      </c>
      <c r="N13" s="16">
        <v>0</v>
      </c>
      <c r="O13" s="3">
        <v>0.1</v>
      </c>
      <c r="P13" s="2" t="s">
        <v>41</v>
      </c>
      <c r="Q13" s="2" t="s">
        <v>42</v>
      </c>
    </row>
    <row r="14" spans="1:17" ht="15">
      <c r="A14" s="2" t="s">
        <v>43</v>
      </c>
      <c r="B14" s="21">
        <v>1</v>
      </c>
      <c r="C14" s="2" t="s">
        <v>12</v>
      </c>
      <c r="E14" s="2" t="s">
        <v>31</v>
      </c>
      <c r="F14" s="14">
        <f>ROUND(((((H10-VLOOKUP(H10,I8:L16,2)))*VLOOKUP(H10,I8:L16,4))+VLOOKUP(H10,I8:L16,3))+B16,2)</f>
        <v>97.03</v>
      </c>
      <c r="H14">
        <f>F9-(H9*B4)-H12-F24-F18</f>
        <v>1637.33</v>
      </c>
      <c r="I14">
        <f t="shared" si="0"/>
        <v>27771</v>
      </c>
      <c r="J14">
        <f t="shared" si="1"/>
        <v>27771</v>
      </c>
      <c r="K14">
        <f t="shared" si="1"/>
        <v>7359.99</v>
      </c>
      <c r="L14">
        <f t="shared" si="1"/>
        <v>0.35</v>
      </c>
      <c r="M14" s="16">
        <v>869</v>
      </c>
      <c r="N14" s="16">
        <v>56.1</v>
      </c>
      <c r="O14" s="3">
        <v>0.15</v>
      </c>
      <c r="P14" s="2" t="s">
        <v>44</v>
      </c>
      <c r="Q14" s="2" t="s">
        <v>45</v>
      </c>
    </row>
    <row r="15" spans="3:17" ht="15">
      <c r="C15" s="2" t="s">
        <v>12</v>
      </c>
      <c r="E15" s="2" t="s">
        <v>46</v>
      </c>
      <c r="F15" s="14">
        <f>ROUND(((((H45-VLOOKUP(H45,I40:L48,2)))*VLOOKUP(H45,I40:L48,4))+VLOOKUP(H45,I40:L48,3))+B17,2)</f>
        <v>44.12</v>
      </c>
      <c r="I15">
        <f t="shared" si="0"/>
        <v>999999</v>
      </c>
      <c r="J15">
        <f t="shared" si="1"/>
        <v>999999</v>
      </c>
      <c r="K15">
        <f t="shared" si="1"/>
        <v>999999</v>
      </c>
      <c r="L15">
        <f t="shared" si="1"/>
        <v>1</v>
      </c>
      <c r="M15" s="16">
        <v>2546</v>
      </c>
      <c r="N15" s="16">
        <v>307.65</v>
      </c>
      <c r="O15" s="3">
        <v>0.25</v>
      </c>
      <c r="P15" s="2" t="s">
        <v>47</v>
      </c>
      <c r="Q15" s="2" t="s">
        <v>48</v>
      </c>
    </row>
    <row r="16" spans="1:17" ht="15">
      <c r="A16" s="2" t="s">
        <v>49</v>
      </c>
      <c r="B16" s="22">
        <v>0</v>
      </c>
      <c r="C16" s="2" t="s">
        <v>12</v>
      </c>
      <c r="E16" s="2" t="s">
        <v>50</v>
      </c>
      <c r="F16" s="14">
        <f>ROUND(F11*7.65/100,2)</f>
        <v>153</v>
      </c>
      <c r="I16">
        <v>9999</v>
      </c>
      <c r="J16">
        <v>9999</v>
      </c>
      <c r="K16">
        <v>9999</v>
      </c>
      <c r="L16">
        <v>1</v>
      </c>
      <c r="M16" s="16">
        <v>4644</v>
      </c>
      <c r="N16" s="16">
        <v>832.15</v>
      </c>
      <c r="O16" s="3">
        <v>0.28</v>
      </c>
      <c r="Q16" s="2" t="s">
        <v>51</v>
      </c>
    </row>
    <row r="17" spans="1:15" ht="15">
      <c r="A17" s="2" t="s">
        <v>52</v>
      </c>
      <c r="B17" s="22">
        <v>0</v>
      </c>
      <c r="C17" s="2" t="s">
        <v>12</v>
      </c>
      <c r="E17" s="2" t="s">
        <v>39</v>
      </c>
      <c r="F17" s="14">
        <f>ROUND(F9*B24/100,2)</f>
        <v>96</v>
      </c>
      <c r="M17" s="16">
        <v>7292</v>
      </c>
      <c r="N17" s="16">
        <v>1573.59</v>
      </c>
      <c r="O17" s="3">
        <v>0.33</v>
      </c>
    </row>
    <row r="18" spans="3:17" ht="15">
      <c r="C18" s="2" t="s">
        <v>12</v>
      </c>
      <c r="E18" s="2" t="s">
        <v>53</v>
      </c>
      <c r="F18" s="15">
        <f>B25</f>
        <v>0</v>
      </c>
      <c r="M18" s="16">
        <v>12817</v>
      </c>
      <c r="N18" s="16">
        <v>3396.84</v>
      </c>
      <c r="O18" s="3">
        <v>0.35</v>
      </c>
      <c r="P18" s="2" t="s">
        <v>54</v>
      </c>
      <c r="Q18" s="2" t="s">
        <v>55</v>
      </c>
    </row>
    <row r="19" spans="3:17" ht="15">
      <c r="C19" s="2" t="s">
        <v>12</v>
      </c>
      <c r="M19" s="16">
        <v>999999</v>
      </c>
      <c r="N19" s="16">
        <v>999999</v>
      </c>
      <c r="O19" s="3">
        <v>1</v>
      </c>
      <c r="P19" s="2" t="s">
        <v>44</v>
      </c>
      <c r="Q19" s="2" t="s">
        <v>56</v>
      </c>
    </row>
    <row r="20" spans="1:16" ht="15">
      <c r="A20" s="2" t="s">
        <v>57</v>
      </c>
      <c r="C20" s="2" t="s">
        <v>12</v>
      </c>
      <c r="M20" s="17" t="s">
        <v>4</v>
      </c>
      <c r="N20" s="17" t="s">
        <v>58</v>
      </c>
      <c r="O20" s="4" t="s">
        <v>6</v>
      </c>
      <c r="P20" s="2" t="s">
        <v>59</v>
      </c>
    </row>
    <row r="21" spans="1:17" ht="15">
      <c r="A21" s="2" t="s">
        <v>39</v>
      </c>
      <c r="C21" s="2" t="s">
        <v>12</v>
      </c>
      <c r="M21" s="16">
        <v>0</v>
      </c>
      <c r="N21" s="16">
        <v>0</v>
      </c>
      <c r="O21" s="3">
        <v>0</v>
      </c>
      <c r="P21" s="2" t="s">
        <v>60</v>
      </c>
      <c r="Q21" s="2" t="s">
        <v>61</v>
      </c>
    </row>
    <row r="22" spans="1:17" ht="15">
      <c r="A22" s="2" t="s">
        <v>62</v>
      </c>
      <c r="C22" s="2" t="s">
        <v>12</v>
      </c>
      <c r="E22" s="2" t="s">
        <v>63</v>
      </c>
      <c r="M22" s="16">
        <v>221</v>
      </c>
      <c r="N22" s="16">
        <v>0</v>
      </c>
      <c r="O22" s="3">
        <v>0.1</v>
      </c>
      <c r="Q22" s="2" t="s">
        <v>64</v>
      </c>
    </row>
    <row r="23" spans="1:15" ht="15">
      <c r="A23" s="2" t="s">
        <v>65</v>
      </c>
      <c r="B23" s="23" t="s">
        <v>34</v>
      </c>
      <c r="C23" s="2" t="s">
        <v>12</v>
      </c>
      <c r="E23" s="2" t="s">
        <v>66</v>
      </c>
      <c r="F23">
        <f>SUM(B36:B44)</f>
        <v>0</v>
      </c>
      <c r="M23" s="16">
        <v>817</v>
      </c>
      <c r="N23" s="16">
        <v>59.6</v>
      </c>
      <c r="O23" s="3">
        <v>0.15</v>
      </c>
    </row>
    <row r="24" spans="1:17" ht="15">
      <c r="A24" s="1" t="s">
        <v>67</v>
      </c>
      <c r="B24" s="21">
        <v>4.8</v>
      </c>
      <c r="C24" s="2" t="s">
        <v>12</v>
      </c>
      <c r="E24" s="2" t="s">
        <v>68</v>
      </c>
      <c r="F24">
        <f>SUM(B29:B34)</f>
        <v>0</v>
      </c>
      <c r="H24" s="9"/>
      <c r="M24" s="16">
        <v>2625</v>
      </c>
      <c r="N24" s="16">
        <v>330.8</v>
      </c>
      <c r="O24" s="3">
        <v>0.25</v>
      </c>
      <c r="P24" s="2" t="s">
        <v>69</v>
      </c>
      <c r="Q24" s="2" t="s">
        <v>70</v>
      </c>
    </row>
    <row r="25" spans="1:17" ht="15">
      <c r="A25" s="2" t="s">
        <v>71</v>
      </c>
      <c r="B25" s="21">
        <v>0</v>
      </c>
      <c r="C25" s="2" t="s">
        <v>12</v>
      </c>
      <c r="F25" s="2" t="s">
        <v>72</v>
      </c>
      <c r="H25" s="9"/>
      <c r="M25" s="16">
        <v>5813</v>
      </c>
      <c r="N25" s="16">
        <v>1127.8</v>
      </c>
      <c r="O25" s="3">
        <v>0.28</v>
      </c>
      <c r="Q25" s="2" t="s">
        <v>73</v>
      </c>
    </row>
    <row r="26" spans="3:17" ht="15">
      <c r="C26" s="2" t="s">
        <v>12</v>
      </c>
      <c r="E26" s="2" t="s">
        <v>74</v>
      </c>
      <c r="H26" s="9"/>
      <c r="M26" s="16">
        <v>12663</v>
      </c>
      <c r="N26" s="16">
        <v>3045.8</v>
      </c>
      <c r="O26" s="3">
        <v>0.33</v>
      </c>
      <c r="Q26" s="2" t="s">
        <v>75</v>
      </c>
    </row>
    <row r="27" spans="1:15" ht="15">
      <c r="A27" s="2" t="s">
        <v>63</v>
      </c>
      <c r="C27" s="2" t="s">
        <v>12</v>
      </c>
      <c r="E27" s="2" t="s">
        <v>76</v>
      </c>
      <c r="F27" s="9">
        <f>F9-SUM(F14:F24)</f>
        <v>1609.85</v>
      </c>
      <c r="M27" s="16">
        <v>27354</v>
      </c>
      <c r="N27" s="16">
        <v>7893.83</v>
      </c>
      <c r="O27" s="3">
        <v>0.35</v>
      </c>
    </row>
    <row r="28" spans="3:17" ht="15">
      <c r="C28" s="2" t="s">
        <v>12</v>
      </c>
      <c r="E28" s="2" t="s">
        <v>15</v>
      </c>
      <c r="F28" s="2" t="s">
        <v>72</v>
      </c>
      <c r="M28" s="16">
        <v>999999</v>
      </c>
      <c r="N28" s="16">
        <v>999999</v>
      </c>
      <c r="O28" s="3">
        <v>1</v>
      </c>
      <c r="P28" s="2" t="s">
        <v>77</v>
      </c>
      <c r="Q28" s="2" t="s">
        <v>78</v>
      </c>
    </row>
    <row r="29" spans="1:17" ht="15">
      <c r="A29" s="2" t="s">
        <v>79</v>
      </c>
      <c r="B29" s="21">
        <v>0</v>
      </c>
      <c r="C29" s="2" t="s">
        <v>12</v>
      </c>
      <c r="H29" s="9"/>
      <c r="M29" s="17" t="s">
        <v>4</v>
      </c>
      <c r="N29" s="17" t="s">
        <v>58</v>
      </c>
      <c r="O29" s="4" t="s">
        <v>36</v>
      </c>
      <c r="Q29" s="2" t="s">
        <v>80</v>
      </c>
    </row>
    <row r="30" spans="1:15" ht="15">
      <c r="A30" s="2" t="s">
        <v>81</v>
      </c>
      <c r="B30" s="21">
        <v>0</v>
      </c>
      <c r="C30" s="2" t="s">
        <v>12</v>
      </c>
      <c r="H30" s="9"/>
      <c r="M30" s="16">
        <v>0</v>
      </c>
      <c r="N30" s="16">
        <v>0</v>
      </c>
      <c r="O30" s="3">
        <v>0</v>
      </c>
    </row>
    <row r="31" spans="1:17" ht="15">
      <c r="A31" s="2" t="s">
        <v>82</v>
      </c>
      <c r="B31" s="21">
        <v>0</v>
      </c>
      <c r="C31" s="2" t="s">
        <v>12</v>
      </c>
      <c r="E31" s="2" t="s">
        <v>83</v>
      </c>
      <c r="H31" s="9"/>
      <c r="M31" s="16">
        <v>667</v>
      </c>
      <c r="N31" s="16">
        <v>0</v>
      </c>
      <c r="O31" s="3">
        <v>0.1</v>
      </c>
      <c r="P31" s="2" t="s">
        <v>84</v>
      </c>
      <c r="Q31" s="2" t="s">
        <v>85</v>
      </c>
    </row>
    <row r="32" spans="1:17" ht="15">
      <c r="A32" s="2" t="s">
        <v>86</v>
      </c>
      <c r="B32" s="21">
        <v>0</v>
      </c>
      <c r="C32" s="2" t="s">
        <v>12</v>
      </c>
      <c r="M32" s="16">
        <v>1883</v>
      </c>
      <c r="N32" s="16">
        <v>121.6</v>
      </c>
      <c r="O32" s="3">
        <v>0.15</v>
      </c>
      <c r="Q32" s="2" t="s">
        <v>87</v>
      </c>
    </row>
    <row r="33" spans="1:15" ht="15">
      <c r="A33" s="2" t="s">
        <v>131</v>
      </c>
      <c r="B33" s="21">
        <v>0</v>
      </c>
      <c r="C33" s="2" t="s">
        <v>12</v>
      </c>
      <c r="E33" s="2" t="s">
        <v>33</v>
      </c>
      <c r="F33">
        <f>F16</f>
        <v>153</v>
      </c>
      <c r="M33" s="16">
        <v>5517</v>
      </c>
      <c r="N33" s="16">
        <v>666.7</v>
      </c>
      <c r="O33" s="3">
        <v>0.25</v>
      </c>
    </row>
    <row r="34" spans="1:17" ht="15">
      <c r="A34" s="2" t="s">
        <v>132</v>
      </c>
      <c r="B34" s="21">
        <v>0</v>
      </c>
      <c r="C34" s="2" t="s">
        <v>12</v>
      </c>
      <c r="E34" s="2" t="s">
        <v>39</v>
      </c>
      <c r="F34">
        <f>F9*B24*0.0156</f>
        <v>149.76000000000002</v>
      </c>
      <c r="M34" s="16">
        <v>10063</v>
      </c>
      <c r="N34" s="16">
        <v>1803.2</v>
      </c>
      <c r="O34" s="3">
        <v>0.28</v>
      </c>
      <c r="P34" s="2" t="s">
        <v>89</v>
      </c>
      <c r="Q34" s="2" t="s">
        <v>90</v>
      </c>
    </row>
    <row r="35" spans="3:17" ht="15">
      <c r="C35" s="2" t="s">
        <v>12</v>
      </c>
      <c r="M35" s="16">
        <v>15800</v>
      </c>
      <c r="N35" s="16">
        <v>3409.56</v>
      </c>
      <c r="O35" s="3">
        <v>0.33</v>
      </c>
      <c r="Q35" s="2" t="s">
        <v>92</v>
      </c>
    </row>
    <row r="36" spans="1:17" ht="15">
      <c r="A36" s="1" t="s">
        <v>88</v>
      </c>
      <c r="B36" s="21">
        <v>0</v>
      </c>
      <c r="C36" s="2" t="s">
        <v>12</v>
      </c>
      <c r="M36" s="16">
        <v>27771</v>
      </c>
      <c r="N36" s="16">
        <v>7359.99</v>
      </c>
      <c r="O36" s="3">
        <v>0.35</v>
      </c>
      <c r="Q36" s="2" t="s">
        <v>94</v>
      </c>
    </row>
    <row r="37" spans="1:15" ht="15">
      <c r="A37" s="1" t="s">
        <v>91</v>
      </c>
      <c r="B37" s="21">
        <v>0</v>
      </c>
      <c r="C37" s="2" t="s">
        <v>12</v>
      </c>
      <c r="M37" s="16">
        <v>999999</v>
      </c>
      <c r="N37" s="16">
        <v>999999</v>
      </c>
      <c r="O37" s="3">
        <v>1</v>
      </c>
    </row>
    <row r="38" spans="1:17" ht="15">
      <c r="A38" s="1" t="s">
        <v>93</v>
      </c>
      <c r="B38" s="21">
        <v>0</v>
      </c>
      <c r="C38" s="2" t="s">
        <v>12</v>
      </c>
      <c r="M38" s="16"/>
      <c r="N38" s="16"/>
      <c r="O38" s="3"/>
      <c r="P38" s="2" t="s">
        <v>95</v>
      </c>
      <c r="Q38" s="2" t="s">
        <v>96</v>
      </c>
    </row>
    <row r="39" spans="1:15" ht="15">
      <c r="A39" s="1" t="s">
        <v>93</v>
      </c>
      <c r="B39" s="21">
        <v>0</v>
      </c>
      <c r="C39" s="2" t="s">
        <v>12</v>
      </c>
      <c r="H39" s="2" t="s">
        <v>14</v>
      </c>
      <c r="M39" s="17" t="s">
        <v>97</v>
      </c>
      <c r="N39" s="17" t="s">
        <v>5</v>
      </c>
      <c r="O39" s="4" t="s">
        <v>6</v>
      </c>
    </row>
    <row r="40" spans="1:17" ht="15">
      <c r="A40" s="1" t="s">
        <v>93</v>
      </c>
      <c r="B40" s="21">
        <v>0</v>
      </c>
      <c r="C40" s="2" t="s">
        <v>12</v>
      </c>
      <c r="H40">
        <f>IF((B7=H39),2,0)</f>
        <v>2</v>
      </c>
      <c r="I40">
        <f aca="true" t="shared" si="2" ref="I40:I48">CHOOSE($H$43+1,M40,M50,M60,M70)</f>
        <v>0</v>
      </c>
      <c r="J40">
        <f aca="true" t="shared" si="3" ref="J40:L48">CHOOSE($H$43+1,M40,M50,M60,M70)</f>
        <v>0</v>
      </c>
      <c r="K40">
        <f t="shared" si="3"/>
        <v>0</v>
      </c>
      <c r="L40" s="11">
        <f t="shared" si="3"/>
        <v>0</v>
      </c>
      <c r="M40" s="16">
        <v>0</v>
      </c>
      <c r="N40" s="16">
        <v>0</v>
      </c>
      <c r="O40" s="3">
        <v>0</v>
      </c>
      <c r="P40" s="2" t="s">
        <v>98</v>
      </c>
      <c r="Q40" s="2" t="s">
        <v>99</v>
      </c>
    </row>
    <row r="41" spans="1:15" ht="15">
      <c r="A41" s="1" t="s">
        <v>93</v>
      </c>
      <c r="B41" s="21">
        <v>0</v>
      </c>
      <c r="C41" s="2" t="s">
        <v>12</v>
      </c>
      <c r="H41" s="2" t="s">
        <v>14</v>
      </c>
      <c r="I41">
        <f t="shared" si="2"/>
        <v>438</v>
      </c>
      <c r="J41">
        <f t="shared" si="3"/>
        <v>438</v>
      </c>
      <c r="K41">
        <f t="shared" si="3"/>
        <v>0</v>
      </c>
      <c r="L41" s="11">
        <f t="shared" si="3"/>
        <v>0.0249</v>
      </c>
      <c r="M41" s="16">
        <v>85</v>
      </c>
      <c r="N41" s="16">
        <v>0</v>
      </c>
      <c r="O41" s="11">
        <v>0.0249</v>
      </c>
    </row>
    <row r="42" spans="1:17" ht="15">
      <c r="A42" s="1" t="s">
        <v>93</v>
      </c>
      <c r="B42" s="21"/>
      <c r="C42" s="2" t="s">
        <v>12</v>
      </c>
      <c r="H42">
        <f>IF((B10=H41),1,0)</f>
        <v>1</v>
      </c>
      <c r="I42">
        <f t="shared" si="2"/>
        <v>688</v>
      </c>
      <c r="J42">
        <f t="shared" si="3"/>
        <v>688</v>
      </c>
      <c r="K42">
        <f t="shared" si="3"/>
        <v>6.23</v>
      </c>
      <c r="L42" s="11">
        <f t="shared" si="3"/>
        <v>0.0347</v>
      </c>
      <c r="M42" s="16">
        <v>169</v>
      </c>
      <c r="N42" s="16">
        <v>2.09</v>
      </c>
      <c r="O42" s="11">
        <v>0.0347</v>
      </c>
      <c r="P42" s="2" t="s">
        <v>100</v>
      </c>
      <c r="Q42" s="2" t="s">
        <v>101</v>
      </c>
    </row>
    <row r="43" spans="1:17" ht="15">
      <c r="A43" s="1" t="s">
        <v>93</v>
      </c>
      <c r="B43" s="23" t="s">
        <v>15</v>
      </c>
      <c r="C43" s="2" t="s">
        <v>12</v>
      </c>
      <c r="H43">
        <f>H40+H42</f>
        <v>3</v>
      </c>
      <c r="I43">
        <f t="shared" si="2"/>
        <v>1867</v>
      </c>
      <c r="J43">
        <f t="shared" si="3"/>
        <v>1867</v>
      </c>
      <c r="K43">
        <f t="shared" si="3"/>
        <v>47.14</v>
      </c>
      <c r="L43" s="11">
        <f t="shared" si="3"/>
        <v>0.0532</v>
      </c>
      <c r="M43" s="16">
        <v>596</v>
      </c>
      <c r="N43" s="16">
        <v>16.91</v>
      </c>
      <c r="O43" s="11">
        <v>0.0532</v>
      </c>
      <c r="Q43" s="2" t="s">
        <v>102</v>
      </c>
    </row>
    <row r="44" spans="1:15" ht="15">
      <c r="A44" s="1" t="s">
        <v>93</v>
      </c>
      <c r="B44" s="23" t="s">
        <v>15</v>
      </c>
      <c r="C44" s="2" t="s">
        <v>12</v>
      </c>
      <c r="H44">
        <f>IF((B7=H39),N87,N86)</f>
        <v>124.17</v>
      </c>
      <c r="I44">
        <f t="shared" si="2"/>
        <v>2950</v>
      </c>
      <c r="J44">
        <f t="shared" si="3"/>
        <v>2950</v>
      </c>
      <c r="K44">
        <f t="shared" si="3"/>
        <v>104.76</v>
      </c>
      <c r="L44" s="11">
        <f t="shared" si="3"/>
        <v>0.0657</v>
      </c>
      <c r="M44" s="16">
        <v>875</v>
      </c>
      <c r="N44" s="16">
        <v>31.75</v>
      </c>
      <c r="O44" s="11">
        <v>0.0657</v>
      </c>
    </row>
    <row r="45" spans="8:17" ht="15">
      <c r="H45" s="10">
        <f>IF(H46&lt;0,0,H46)</f>
        <v>1779.83</v>
      </c>
      <c r="I45">
        <f t="shared" si="2"/>
        <v>3579</v>
      </c>
      <c r="J45">
        <f t="shared" si="3"/>
        <v>3579</v>
      </c>
      <c r="K45">
        <f t="shared" si="3"/>
        <v>146.09</v>
      </c>
      <c r="L45" s="11">
        <f t="shared" si="3"/>
        <v>0.0698</v>
      </c>
      <c r="M45" s="16">
        <v>1081</v>
      </c>
      <c r="N45" s="16">
        <v>45.28</v>
      </c>
      <c r="O45" s="11">
        <v>0.0698</v>
      </c>
      <c r="P45" s="2" t="s">
        <v>103</v>
      </c>
      <c r="Q45" s="2" t="s">
        <v>104</v>
      </c>
    </row>
    <row r="46" spans="8:17" ht="15">
      <c r="H46">
        <f>F9-(H44*B4)-H12-F24-F18</f>
        <v>1779.83</v>
      </c>
      <c r="I46">
        <f t="shared" si="2"/>
        <v>4854</v>
      </c>
      <c r="J46">
        <f t="shared" si="3"/>
        <v>4854</v>
      </c>
      <c r="K46">
        <f t="shared" si="3"/>
        <v>235.09</v>
      </c>
      <c r="L46" s="11">
        <f t="shared" si="3"/>
        <v>0.0722</v>
      </c>
      <c r="M46" s="16">
        <v>2081</v>
      </c>
      <c r="N46" s="16">
        <v>115.08</v>
      </c>
      <c r="O46" s="12">
        <v>0.0722</v>
      </c>
      <c r="Q46" s="2" t="s">
        <v>105</v>
      </c>
    </row>
    <row r="47" spans="9:17" ht="15">
      <c r="I47">
        <f t="shared" si="2"/>
        <v>6271</v>
      </c>
      <c r="J47">
        <f t="shared" si="3"/>
        <v>6271</v>
      </c>
      <c r="K47">
        <f t="shared" si="3"/>
        <v>337.1</v>
      </c>
      <c r="L47" s="11">
        <f t="shared" si="3"/>
        <v>0.0736</v>
      </c>
      <c r="M47" s="16">
        <v>2888</v>
      </c>
      <c r="N47" s="16">
        <v>173.35</v>
      </c>
      <c r="O47" s="12">
        <v>0.0736</v>
      </c>
      <c r="P47" s="2" t="s">
        <v>106</v>
      </c>
      <c r="Q47" s="2" t="s">
        <v>107</v>
      </c>
    </row>
    <row r="48" spans="9:17" ht="15">
      <c r="I48">
        <f t="shared" si="2"/>
        <v>999999</v>
      </c>
      <c r="J48">
        <f t="shared" si="3"/>
        <v>999999</v>
      </c>
      <c r="K48">
        <f t="shared" si="3"/>
        <v>999999</v>
      </c>
      <c r="L48" s="11">
        <f t="shared" si="3"/>
        <v>1</v>
      </c>
      <c r="M48" s="16">
        <v>999999</v>
      </c>
      <c r="N48" s="16">
        <v>999999</v>
      </c>
      <c r="O48">
        <v>1</v>
      </c>
      <c r="Q48" s="2" t="s">
        <v>108</v>
      </c>
    </row>
    <row r="49" spans="13:17" ht="15">
      <c r="M49" s="17" t="s">
        <v>109</v>
      </c>
      <c r="N49" s="17" t="s">
        <v>5</v>
      </c>
      <c r="O49" s="2" t="s">
        <v>36</v>
      </c>
      <c r="P49" s="2" t="s">
        <v>110</v>
      </c>
      <c r="Q49" s="2" t="s">
        <v>111</v>
      </c>
    </row>
    <row r="50" spans="13:17" ht="15">
      <c r="M50" s="16">
        <v>0</v>
      </c>
      <c r="N50" s="16">
        <v>0</v>
      </c>
      <c r="O50" s="3">
        <v>0</v>
      </c>
      <c r="Q50" s="2" t="s">
        <v>112</v>
      </c>
    </row>
    <row r="51" spans="13:17" ht="15">
      <c r="M51" s="16">
        <v>202</v>
      </c>
      <c r="N51" s="16">
        <v>0</v>
      </c>
      <c r="O51" s="11">
        <v>0.0249</v>
      </c>
      <c r="P51" s="2" t="s">
        <v>113</v>
      </c>
      <c r="Q51" s="2" t="s">
        <v>114</v>
      </c>
    </row>
    <row r="52" spans="13:17" ht="15">
      <c r="M52" s="16">
        <v>317</v>
      </c>
      <c r="N52" s="16">
        <v>2.86</v>
      </c>
      <c r="O52" s="11">
        <v>0.0347</v>
      </c>
      <c r="Q52" s="2" t="s">
        <v>115</v>
      </c>
    </row>
    <row r="53" spans="13:17" ht="15">
      <c r="M53" s="16">
        <v>862</v>
      </c>
      <c r="N53" s="16">
        <v>21.77</v>
      </c>
      <c r="O53" s="11">
        <v>0.0532</v>
      </c>
      <c r="P53" s="2" t="s">
        <v>116</v>
      </c>
      <c r="Q53" s="2" t="s">
        <v>117</v>
      </c>
    </row>
    <row r="54" spans="13:17" ht="15">
      <c r="M54" s="16">
        <v>1362</v>
      </c>
      <c r="N54" s="16">
        <v>48.37</v>
      </c>
      <c r="O54" s="11">
        <v>0.0657</v>
      </c>
      <c r="Q54" s="2" t="s">
        <v>112</v>
      </c>
    </row>
    <row r="55" spans="13:17" ht="15">
      <c r="M55" s="16">
        <v>1652</v>
      </c>
      <c r="N55" s="16">
        <v>67.42</v>
      </c>
      <c r="O55" s="11">
        <v>0.0698</v>
      </c>
      <c r="P55" s="2" t="s">
        <v>118</v>
      </c>
      <c r="Q55" s="2" t="s">
        <v>119</v>
      </c>
    </row>
    <row r="56" spans="13:17" ht="15">
      <c r="M56" s="16">
        <v>2240</v>
      </c>
      <c r="N56" s="16">
        <v>108.46</v>
      </c>
      <c r="O56" s="12">
        <v>0.0722</v>
      </c>
      <c r="Q56" s="2" t="s">
        <v>112</v>
      </c>
    </row>
    <row r="57" spans="13:17" ht="15">
      <c r="M57" s="16">
        <v>2894</v>
      </c>
      <c r="N57" s="16">
        <v>155.68</v>
      </c>
      <c r="O57" s="12">
        <v>0.0736</v>
      </c>
      <c r="P57" s="2" t="s">
        <v>120</v>
      </c>
      <c r="Q57" s="2" t="s">
        <v>121</v>
      </c>
    </row>
    <row r="58" spans="13:17" ht="15">
      <c r="M58" s="16">
        <v>999999</v>
      </c>
      <c r="N58" s="16">
        <v>999999</v>
      </c>
      <c r="O58">
        <v>1</v>
      </c>
      <c r="Q58" s="2" t="s">
        <v>122</v>
      </c>
    </row>
    <row r="59" spans="13:17" ht="15">
      <c r="M59" s="17" t="s">
        <v>97</v>
      </c>
      <c r="N59" s="17" t="s">
        <v>58</v>
      </c>
      <c r="O59" s="4" t="s">
        <v>6</v>
      </c>
      <c r="Q59" s="2" t="s">
        <v>123</v>
      </c>
    </row>
    <row r="60" spans="13:17" ht="15">
      <c r="M60" s="16">
        <v>0</v>
      </c>
      <c r="N60" s="16">
        <v>0</v>
      </c>
      <c r="O60" s="3">
        <v>0</v>
      </c>
      <c r="Q60" s="2" t="s">
        <v>124</v>
      </c>
    </row>
    <row r="61" spans="13:17" ht="15">
      <c r="M61" s="16">
        <v>183</v>
      </c>
      <c r="N61" s="16">
        <v>0</v>
      </c>
      <c r="O61" s="11">
        <v>0.0249</v>
      </c>
      <c r="Q61" s="2" t="s">
        <v>125</v>
      </c>
    </row>
    <row r="62" spans="13:17" ht="15">
      <c r="M62" s="16">
        <v>367</v>
      </c>
      <c r="N62" s="16">
        <v>4.58</v>
      </c>
      <c r="O62" s="11">
        <v>0.0347</v>
      </c>
      <c r="Q62" s="2" t="s">
        <v>126</v>
      </c>
    </row>
    <row r="63" spans="13:15" ht="15">
      <c r="M63" s="16">
        <v>1292</v>
      </c>
      <c r="N63" s="16">
        <v>36.68</v>
      </c>
      <c r="O63" s="11">
        <v>0.0532</v>
      </c>
    </row>
    <row r="64" spans="13:17" ht="15">
      <c r="M64" s="16">
        <v>1896</v>
      </c>
      <c r="N64" s="16">
        <v>68.81</v>
      </c>
      <c r="O64" s="11">
        <v>0.0657</v>
      </c>
      <c r="P64" s="2" t="s">
        <v>127</v>
      </c>
      <c r="Q64" s="2" t="s">
        <v>128</v>
      </c>
    </row>
    <row r="65" spans="13:15" ht="15">
      <c r="M65" s="16">
        <v>2342</v>
      </c>
      <c r="N65" s="16">
        <v>98.11</v>
      </c>
      <c r="O65" s="11">
        <v>0.0698</v>
      </c>
    </row>
    <row r="66" spans="13:17" ht="15">
      <c r="M66" s="16">
        <v>4508</v>
      </c>
      <c r="N66" s="16">
        <v>249.3</v>
      </c>
      <c r="O66" s="12">
        <v>0.0722</v>
      </c>
      <c r="P66" s="2" t="s">
        <v>129</v>
      </c>
      <c r="Q66" s="2" t="s">
        <v>130</v>
      </c>
    </row>
    <row r="67" spans="13:15" ht="15">
      <c r="M67" s="16">
        <v>6258</v>
      </c>
      <c r="N67" s="16">
        <v>375.65</v>
      </c>
      <c r="O67" s="12">
        <v>0.0736</v>
      </c>
    </row>
    <row r="68" spans="13:17" ht="15">
      <c r="M68" s="16">
        <v>999999</v>
      </c>
      <c r="N68" s="16">
        <v>999999</v>
      </c>
      <c r="O68">
        <v>1</v>
      </c>
      <c r="P68" t="s">
        <v>139</v>
      </c>
      <c r="Q68" t="s">
        <v>140</v>
      </c>
    </row>
    <row r="69" spans="13:17" ht="15">
      <c r="M69" s="17" t="s">
        <v>109</v>
      </c>
      <c r="N69" s="17" t="s">
        <v>58</v>
      </c>
      <c r="O69" s="4" t="s">
        <v>36</v>
      </c>
      <c r="Q69" t="s">
        <v>141</v>
      </c>
    </row>
    <row r="70" spans="13:15" ht="15">
      <c r="M70" s="16">
        <v>0</v>
      </c>
      <c r="N70" s="16">
        <v>0</v>
      </c>
      <c r="O70" s="3">
        <v>0</v>
      </c>
    </row>
    <row r="71" spans="13:17" ht="15">
      <c r="M71" s="16">
        <v>438</v>
      </c>
      <c r="N71" s="16">
        <v>0</v>
      </c>
      <c r="O71" s="11">
        <v>0.0249</v>
      </c>
      <c r="P71" t="s">
        <v>142</v>
      </c>
      <c r="Q71" t="s">
        <v>143</v>
      </c>
    </row>
    <row r="72" spans="13:17" ht="15">
      <c r="M72" s="16">
        <v>688</v>
      </c>
      <c r="N72" s="16">
        <v>6.23</v>
      </c>
      <c r="O72" s="11">
        <v>0.0347</v>
      </c>
      <c r="Q72" t="s">
        <v>144</v>
      </c>
    </row>
    <row r="73" spans="13:15" ht="15">
      <c r="M73" s="16">
        <v>1867</v>
      </c>
      <c r="N73" s="16">
        <v>47.14</v>
      </c>
      <c r="O73" s="11">
        <v>0.0532</v>
      </c>
    </row>
    <row r="74" spans="13:15" ht="15">
      <c r="M74" s="16">
        <v>2950</v>
      </c>
      <c r="N74" s="16">
        <v>104.76</v>
      </c>
      <c r="O74" s="11">
        <v>0.0657</v>
      </c>
    </row>
    <row r="75" spans="13:15" ht="15">
      <c r="M75" s="16">
        <v>3579</v>
      </c>
      <c r="N75" s="16">
        <v>146.09</v>
      </c>
      <c r="O75" s="11">
        <v>0.0698</v>
      </c>
    </row>
    <row r="76" spans="13:15" ht="15">
      <c r="M76" s="16">
        <v>4854</v>
      </c>
      <c r="N76" s="16">
        <v>235.09</v>
      </c>
      <c r="O76" s="12">
        <v>0.0722</v>
      </c>
    </row>
    <row r="77" spans="13:15" ht="15">
      <c r="M77" s="16">
        <v>6271</v>
      </c>
      <c r="N77" s="16">
        <v>337.1</v>
      </c>
      <c r="O77" s="12">
        <v>0.0736</v>
      </c>
    </row>
    <row r="78" spans="13:15" ht="15">
      <c r="M78" s="16">
        <v>999999</v>
      </c>
      <c r="N78" s="16">
        <v>999999</v>
      </c>
      <c r="O78" s="11">
        <v>1</v>
      </c>
    </row>
    <row r="79" ht="15">
      <c r="O79" s="3"/>
    </row>
    <row r="80" ht="15">
      <c r="O80" s="3"/>
    </row>
    <row r="81" spans="13:15" ht="15">
      <c r="M81" s="1" t="s">
        <v>133</v>
      </c>
      <c r="N81" t="s">
        <v>134</v>
      </c>
      <c r="O81" s="3"/>
    </row>
    <row r="82" ht="15">
      <c r="O82" s="3"/>
    </row>
    <row r="83" spans="13:15" ht="15">
      <c r="M83" t="s">
        <v>135</v>
      </c>
      <c r="N83">
        <v>123.08</v>
      </c>
      <c r="O83" s="3"/>
    </row>
    <row r="84" spans="13:15" ht="15">
      <c r="M84" t="s">
        <v>136</v>
      </c>
      <c r="N84">
        <v>266.67</v>
      </c>
      <c r="O84" s="3"/>
    </row>
    <row r="85" ht="15">
      <c r="O85" s="3"/>
    </row>
    <row r="86" spans="13:15" ht="15">
      <c r="M86" t="s">
        <v>137</v>
      </c>
      <c r="N86">
        <v>57.31</v>
      </c>
      <c r="O86" s="3"/>
    </row>
    <row r="87" spans="13:14" ht="15">
      <c r="M87" t="s">
        <v>138</v>
      </c>
      <c r="N87">
        <v>124.17</v>
      </c>
    </row>
  </sheetData>
  <sheetProtection sheet="1" objects="1" scenarios="1" selectLockedCells="1"/>
  <printOptions/>
  <pageMargins left="0.5" right="0.5" top="0.5" bottom="0.5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Net Pay Computation</dc:title>
  <dc:subject/>
  <dc:creator>Preferred Customer</dc:creator>
  <cp:keywords/>
  <dc:description/>
  <cp:lastModifiedBy>Ramona Hartley</cp:lastModifiedBy>
  <cp:lastPrinted>2000-12-15T15:18:05Z</cp:lastPrinted>
  <dcterms:created xsi:type="dcterms:W3CDTF">1997-11-14T16:41:47Z</dcterms:created>
  <dcterms:modified xsi:type="dcterms:W3CDTF">2006-09-20T16:20:42Z</dcterms:modified>
  <cp:category/>
  <cp:version/>
  <cp:contentType/>
  <cp:contentStatus/>
</cp:coreProperties>
</file>